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normwentworth/Documents/My Docs/My Personal/0 WYS/Racing/2017/Summer Series 2017/Results/"/>
    </mc:Choice>
  </mc:AlternateContent>
  <bookViews>
    <workbookView xWindow="0" yWindow="460" windowWidth="24880" windowHeight="15540" tabRatio="500"/>
  </bookViews>
  <sheets>
    <sheet name="2017 Summer Series" sheetId="2" r:id="rId1"/>
    <sheet name="GSBYRA Invitational" sheetId="3" r:id="rId2"/>
  </sheets>
  <definedNames>
    <definedName name="_xlnm.Print_Area" localSheetId="0">'2017 Summer Series'!$A$1:$AL$57</definedName>
    <definedName name="_xlnm.Print_Area" localSheetId="1">'GSBYRA Invitational'!$A$1:$M$31</definedName>
  </definedNames>
  <calcPr calcId="150001" iterate="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2" i="2" l="1"/>
  <c r="N22" i="2"/>
  <c r="W22" i="2"/>
  <c r="AA22" i="2"/>
  <c r="AF22" i="2"/>
  <c r="AI22" i="2"/>
  <c r="I17" i="2"/>
  <c r="N17" i="2"/>
  <c r="W17" i="2"/>
  <c r="AA17" i="2"/>
  <c r="AF17" i="2"/>
  <c r="AI17" i="2"/>
  <c r="I18" i="2"/>
  <c r="N18" i="2"/>
  <c r="W18" i="2"/>
  <c r="AA18" i="2"/>
  <c r="AF18" i="2"/>
  <c r="AI18" i="2"/>
  <c r="I19" i="2"/>
  <c r="N19" i="2"/>
  <c r="W19" i="2"/>
  <c r="AA19" i="2"/>
  <c r="AF19" i="2"/>
  <c r="AI19" i="2"/>
  <c r="I20" i="2"/>
  <c r="N20" i="2"/>
  <c r="W20" i="2"/>
  <c r="AA20" i="2"/>
  <c r="AF20" i="2"/>
  <c r="AI20" i="2"/>
  <c r="I21" i="2"/>
  <c r="N21" i="2"/>
  <c r="W21" i="2"/>
  <c r="AA21" i="2"/>
  <c r="AF21" i="2"/>
  <c r="AI21" i="2"/>
  <c r="W14" i="2"/>
  <c r="U14" i="2"/>
  <c r="I27" i="2"/>
  <c r="AF15" i="2"/>
  <c r="AF12" i="2"/>
  <c r="N12" i="2"/>
  <c r="AA15" i="2"/>
  <c r="AA14" i="2"/>
  <c r="AA12" i="2"/>
  <c r="A12" i="2"/>
  <c r="A13" i="2"/>
  <c r="A14" i="2"/>
  <c r="A15" i="2"/>
  <c r="A16" i="2"/>
  <c r="A17" i="2"/>
  <c r="A18" i="2"/>
  <c r="A19" i="2"/>
  <c r="A20" i="2"/>
  <c r="A21" i="2"/>
  <c r="A22" i="2"/>
  <c r="AL13" i="2"/>
  <c r="AL14" i="2"/>
  <c r="AL15" i="2"/>
  <c r="AL16" i="2"/>
  <c r="AL17" i="2"/>
  <c r="AL18" i="2"/>
  <c r="AL19" i="2"/>
  <c r="AL20" i="2"/>
  <c r="AL21" i="2"/>
  <c r="AL22" i="2"/>
  <c r="AJ21" i="2"/>
  <c r="AJ22" i="2"/>
  <c r="AJ19" i="2"/>
  <c r="AJ20" i="2"/>
  <c r="AJ18" i="2"/>
  <c r="AJ17" i="2"/>
  <c r="AJ16" i="2"/>
  <c r="AJ15" i="2"/>
  <c r="AJ13" i="2"/>
  <c r="AJ12" i="2"/>
  <c r="AJ14" i="2"/>
  <c r="AF14" i="2"/>
  <c r="A27" i="2"/>
  <c r="A28" i="2"/>
  <c r="A29" i="2"/>
  <c r="A30" i="2"/>
  <c r="A31" i="2"/>
  <c r="AL27" i="2"/>
  <c r="AL28" i="2"/>
  <c r="AL29" i="2"/>
  <c r="AL30" i="2"/>
  <c r="AL31" i="2"/>
  <c r="AJ27" i="2"/>
  <c r="AJ31" i="2"/>
  <c r="AJ30" i="2"/>
  <c r="AJ29" i="2"/>
  <c r="AJ26" i="2"/>
  <c r="AJ28" i="2"/>
  <c r="AF29" i="2"/>
  <c r="AF26" i="2"/>
  <c r="AF27" i="2"/>
  <c r="AF23" i="2"/>
  <c r="AF16" i="2"/>
  <c r="AF13" i="2"/>
  <c r="AA36" i="2"/>
  <c r="AA13" i="2"/>
  <c r="AA35" i="2"/>
  <c r="AA37" i="2"/>
  <c r="AA29" i="2"/>
  <c r="AA26" i="2"/>
  <c r="AA28" i="2"/>
  <c r="AA27" i="2"/>
  <c r="AA31" i="2"/>
  <c r="AA30" i="2"/>
  <c r="AK20" i="2"/>
  <c r="AA16" i="2"/>
  <c r="U20" i="2"/>
  <c r="U22" i="2"/>
  <c r="I16" i="2"/>
  <c r="U44" i="2"/>
  <c r="U45" i="2"/>
  <c r="U43" i="2"/>
  <c r="A44" i="2"/>
  <c r="A45" i="2"/>
  <c r="L29" i="3"/>
  <c r="L28" i="3"/>
  <c r="A30" i="3"/>
  <c r="A29" i="3"/>
  <c r="L30" i="3"/>
  <c r="M14" i="3"/>
  <c r="M15" i="3"/>
  <c r="M16" i="3"/>
  <c r="M17" i="3"/>
  <c r="M18" i="3"/>
  <c r="M13" i="3"/>
  <c r="L17" i="3"/>
  <c r="A18" i="3"/>
  <c r="A19" i="3"/>
  <c r="A20" i="3"/>
  <c r="A17" i="3"/>
  <c r="A12" i="3"/>
  <c r="A13" i="3"/>
  <c r="A14" i="3"/>
  <c r="A15" i="3"/>
  <c r="A16" i="3"/>
  <c r="L24" i="3"/>
  <c r="L13" i="3"/>
  <c r="L18" i="3"/>
  <c r="L16" i="3"/>
  <c r="L15" i="3"/>
  <c r="L14" i="3"/>
  <c r="L12" i="3"/>
  <c r="J9" i="3"/>
  <c r="K9" i="3"/>
  <c r="W31" i="2"/>
  <c r="W30" i="2"/>
  <c r="W29" i="2"/>
  <c r="W26" i="2"/>
  <c r="W28" i="2"/>
  <c r="W16" i="2"/>
  <c r="U16" i="2"/>
  <c r="U17" i="2"/>
  <c r="U19" i="2"/>
  <c r="U21" i="2"/>
  <c r="AK21" i="2"/>
  <c r="U31" i="2"/>
  <c r="U30" i="2"/>
  <c r="U29" i="2"/>
  <c r="U26" i="2"/>
  <c r="U28" i="2"/>
  <c r="N30" i="2"/>
  <c r="I31" i="2"/>
  <c r="I29" i="2"/>
  <c r="AK19" i="2"/>
  <c r="N31" i="2"/>
  <c r="AI31" i="2"/>
  <c r="I30" i="2"/>
  <c r="AI30" i="2"/>
  <c r="N29" i="2"/>
  <c r="AI29" i="2"/>
  <c r="N27" i="2"/>
  <c r="W27" i="2"/>
  <c r="AI27" i="2"/>
  <c r="I26" i="2"/>
  <c r="N26" i="2"/>
  <c r="AI26" i="2"/>
  <c r="I28" i="2"/>
  <c r="N28" i="2"/>
  <c r="AI28" i="2"/>
  <c r="N16" i="2"/>
  <c r="AI16" i="2"/>
  <c r="I13" i="2"/>
  <c r="N13" i="2"/>
  <c r="W13" i="2"/>
  <c r="AI13" i="2"/>
  <c r="I15" i="2"/>
  <c r="N15" i="2"/>
  <c r="W15" i="2"/>
  <c r="AI15" i="2"/>
  <c r="I14" i="2"/>
  <c r="N14" i="2"/>
  <c r="AI14" i="2"/>
  <c r="I12" i="2"/>
  <c r="W12" i="2"/>
  <c r="AI12" i="2"/>
  <c r="U27" i="2"/>
  <c r="U13" i="2"/>
  <c r="U18" i="2"/>
  <c r="U12" i="2"/>
  <c r="A34" i="2"/>
  <c r="A35" i="2"/>
  <c r="A37" i="2"/>
  <c r="A36" i="2"/>
  <c r="A38" i="2"/>
  <c r="A39" i="2"/>
  <c r="A40" i="2"/>
  <c r="N38" i="2"/>
  <c r="N37" i="2"/>
  <c r="N35" i="2"/>
  <c r="N36" i="2"/>
  <c r="N39" i="2"/>
  <c r="N40" i="2"/>
  <c r="AK18" i="2"/>
  <c r="N34" i="2"/>
  <c r="AK16" i="2"/>
  <c r="AK29" i="2"/>
  <c r="AK31" i="2"/>
  <c r="G8" i="2"/>
  <c r="H8" i="2"/>
  <c r="K8" i="2"/>
  <c r="L8" i="2"/>
  <c r="M8" i="2"/>
  <c r="P8" i="2"/>
  <c r="Q8" i="2"/>
  <c r="R8" i="2"/>
  <c r="X8" i="2"/>
  <c r="Y8" i="2"/>
  <c r="Z8" i="2"/>
  <c r="AC8" i="2"/>
  <c r="AD8" i="2"/>
  <c r="AE8" i="2"/>
  <c r="S9" i="2"/>
  <c r="T9" i="2"/>
  <c r="AK28" i="2"/>
  <c r="AK26" i="2"/>
  <c r="AK27" i="2"/>
  <c r="AK30" i="2"/>
  <c r="AK12" i="2"/>
  <c r="AK14" i="2"/>
  <c r="AK15" i="2"/>
  <c r="AK17" i="2"/>
  <c r="AK22" i="2"/>
  <c r="AK13" i="2"/>
</calcChain>
</file>

<file path=xl/comments1.xml><?xml version="1.0" encoding="utf-8"?>
<comments xmlns="http://schemas.openxmlformats.org/spreadsheetml/2006/main">
  <authors>
    <author>Norm Wentworth</author>
  </authors>
  <commentList>
    <comment ref="AB12" authorId="0">
      <text>
        <r>
          <rPr>
            <b/>
            <sz val="10"/>
            <color indexed="81"/>
            <rFont val="Calibri"/>
            <family val="2"/>
          </rPr>
          <t>Norm Wentworth:</t>
        </r>
        <r>
          <rPr>
            <sz val="10"/>
            <color indexed="81"/>
            <rFont val="Calibri"/>
            <family val="2"/>
          </rPr>
          <t xml:space="preserve">
tiebreaker in favor of boat 5032.  Scores are ordered from best to worst, then accumulated. First boat to have the better cumulative scores wins.</t>
        </r>
      </text>
    </comment>
    <comment ref="O13" authorId="0">
      <text>
        <r>
          <rPr>
            <b/>
            <sz val="10"/>
            <color indexed="81"/>
            <rFont val="Calibri"/>
            <family val="2"/>
          </rPr>
          <t>Norm Wentworth:</t>
        </r>
        <r>
          <rPr>
            <sz val="10"/>
            <color indexed="81"/>
            <rFont val="Calibri"/>
            <family val="2"/>
          </rPr>
          <t xml:space="preserve">
Brian and Hampy tied with the normal tiebreaker (RRS Appendix A8.1) by ordering finishes best to worst, accumulating, and first boat with lower points wins.
tie breaker in favor of Hampy who had the better finish in the last race. (RRS Appendix A8.2)</t>
        </r>
      </text>
    </comment>
    <comment ref="AF14" authorId="0">
      <text>
        <r>
          <rPr>
            <b/>
            <sz val="10"/>
            <color indexed="81"/>
            <rFont val="Calibri"/>
            <family val="2"/>
          </rPr>
          <t>Norm Wentworth:</t>
        </r>
        <r>
          <rPr>
            <sz val="10"/>
            <color indexed="81"/>
            <rFont val="Calibri"/>
            <family val="2"/>
          </rPr>
          <t xml:space="preserve">
tiebreaker in favor of boat 5650.  Scores are ordered from best to worst, then accumulated. First boat to have the better cumulative scores wins.</t>
        </r>
      </text>
    </comment>
    <comment ref="AB18" authorId="0">
      <text>
        <r>
          <rPr>
            <b/>
            <sz val="10"/>
            <color indexed="81"/>
            <rFont val="Calibri"/>
            <family val="2"/>
          </rPr>
          <t>Norm Wentworth:</t>
        </r>
        <r>
          <rPr>
            <sz val="10"/>
            <color indexed="81"/>
            <rFont val="Calibri"/>
            <family val="2"/>
          </rPr>
          <t xml:space="preserve">
tiebreaker in favor of boat 1065.  Scores are ordered from best to worst, then accumulated. First boat to have the better cumulative scores wins.</t>
        </r>
      </text>
    </comment>
    <comment ref="O36" authorId="0">
      <text>
        <r>
          <rPr>
            <b/>
            <sz val="10"/>
            <color indexed="81"/>
            <rFont val="Calibri"/>
            <family val="2"/>
          </rPr>
          <t>Norm Wentworth:</t>
        </r>
        <r>
          <rPr>
            <sz val="10"/>
            <color indexed="81"/>
            <rFont val="Calibri"/>
            <family val="2"/>
          </rPr>
          <t xml:space="preserve">
tiebreaker in favor of boat 120.  Scores are ordered from best to worst, then accumulated. First boat to have the better cumulative scores wins.</t>
        </r>
      </text>
    </comment>
    <comment ref="AB36" authorId="0">
      <text>
        <r>
          <rPr>
            <b/>
            <sz val="10"/>
            <color indexed="81"/>
            <rFont val="Calibri"/>
            <family val="2"/>
          </rPr>
          <t>Norm Wentworth:</t>
        </r>
        <r>
          <rPr>
            <sz val="10"/>
            <color indexed="81"/>
            <rFont val="Calibri"/>
            <family val="2"/>
          </rPr>
          <t xml:space="preserve">
tiebreaker in favor of boat 11.  Scores are ordered from best to worst, then accumulated. First boat to have the better cumulative scores wins.</t>
        </r>
      </text>
    </comment>
  </commentList>
</comments>
</file>

<file path=xl/sharedStrings.xml><?xml version="1.0" encoding="utf-8"?>
<sst xmlns="http://schemas.openxmlformats.org/spreadsheetml/2006/main" count="495" uniqueCount="178">
  <si>
    <t>July 8</t>
  </si>
  <si>
    <t>June 24</t>
  </si>
  <si>
    <t>July 29</t>
  </si>
  <si>
    <t>FLYING SCOT</t>
  </si>
  <si>
    <t>SUNFISH</t>
  </si>
  <si>
    <t>Sail #</t>
  </si>
  <si>
    <t>Skipper</t>
  </si>
  <si>
    <t>Crew</t>
  </si>
  <si>
    <t>Hampy Smith</t>
  </si>
  <si>
    <t>Steve Keller</t>
  </si>
  <si>
    <t>Ed Surgan</t>
  </si>
  <si>
    <t>Norm Wentworth</t>
  </si>
  <si>
    <t>Brian Feil</t>
  </si>
  <si>
    <t>David Grigg</t>
  </si>
  <si>
    <t>John Greiner</t>
  </si>
  <si>
    <t>Tim Feil</t>
  </si>
  <si>
    <t>Chris Dundon</t>
  </si>
  <si>
    <t>Dave Kisla</t>
  </si>
  <si>
    <t>Kirsten Naase</t>
  </si>
  <si>
    <t>David Lederman</t>
  </si>
  <si>
    <t>Suzanne Hulme</t>
  </si>
  <si>
    <t>Sundy Schermeyer</t>
  </si>
  <si>
    <t>Griffin Sisk</t>
  </si>
  <si>
    <t>Paula Dawydiak</t>
  </si>
  <si>
    <t>DNF</t>
  </si>
  <si>
    <t>Day Place</t>
  </si>
  <si>
    <t>Day Score</t>
  </si>
  <si>
    <t>WYS Summer Series #1</t>
  </si>
  <si>
    <t>WYS Summer Series #3
GSBYRA Invitational</t>
  </si>
  <si>
    <t>SS</t>
  </si>
  <si>
    <t>PLACE</t>
  </si>
  <si>
    <t>Note 1</t>
  </si>
  <si>
    <t>Note 1:</t>
  </si>
  <si>
    <t>Note 2:</t>
  </si>
  <si>
    <t>TOTAL POINTS</t>
  </si>
  <si>
    <t>NET POINTS</t>
  </si>
  <si>
    <t>WESTHAMPTON YACHT SQUADRON 2017 SUMMER SERIES &amp; GSBYRA INVITATIONAL</t>
  </si>
  <si>
    <t>Cynthia Roney</t>
  </si>
  <si>
    <t>Ed Sisk</t>
  </si>
  <si>
    <t>Mike DiSario</t>
  </si>
  <si>
    <t>DNC</t>
  </si>
  <si>
    <t># Boats</t>
  </si>
  <si>
    <t>Helen Horton</t>
  </si>
  <si>
    <t>Rob Dudley</t>
  </si>
  <si>
    <t>Bob Linehan</t>
  </si>
  <si>
    <t>Sue Jenkins</t>
  </si>
  <si>
    <t>DNS</t>
  </si>
  <si>
    <t>Did not start</t>
  </si>
  <si>
    <t>Did not finish</t>
  </si>
  <si>
    <t># of boats racing on the day + 1</t>
  </si>
  <si>
    <t>Scoring:</t>
  </si>
  <si>
    <t>DSQ</t>
  </si>
  <si>
    <t>Did not compete</t>
  </si>
  <si>
    <t>Disqualified</t>
  </si>
  <si>
    <t>OCS</t>
  </si>
  <si>
    <t>On course side at start</t>
  </si>
  <si>
    <t># of boats in series + 1</t>
  </si>
  <si>
    <t>FS1</t>
  </si>
  <si>
    <t>FS2</t>
  </si>
  <si>
    <t>FS3</t>
  </si>
  <si>
    <t>FS4</t>
  </si>
  <si>
    <t>FS5</t>
  </si>
  <si>
    <t>Fenner boat</t>
  </si>
  <si>
    <t>Frankman boat</t>
  </si>
  <si>
    <t>Purchased boat</t>
  </si>
  <si>
    <t>George Carmany</t>
  </si>
  <si>
    <t>Denise Dalmasse</t>
  </si>
  <si>
    <t>Deborah Dalmasse</t>
  </si>
  <si>
    <t>Paul Graf</t>
  </si>
  <si>
    <t>Abby Connett</t>
  </si>
  <si>
    <t>Jim Ewing</t>
  </si>
  <si>
    <t>John Sartorius III</t>
  </si>
  <si>
    <t>John Sartorius Jr.</t>
  </si>
  <si>
    <t>Philip Smyth</t>
  </si>
  <si>
    <t>Henry Smyth</t>
  </si>
  <si>
    <t>Bob Hadden</t>
  </si>
  <si>
    <t>Note 3:</t>
  </si>
  <si>
    <t>WYS Summer Series #4
SS Championship Races</t>
  </si>
  <si>
    <r>
      <t xml:space="preserve">There 1 throw-out race allowed for every 5 races sailed, with a minimum of 3 throw-outs if less than 15 races are sailed. </t>
    </r>
    <r>
      <rPr>
        <sz val="12"/>
        <color rgb="FFFF0000"/>
        <rFont val="Calibri (Body)"/>
      </rPr>
      <t>Throw-outs highlighted in red</t>
    </r>
    <r>
      <rPr>
        <sz val="12"/>
        <color theme="1"/>
        <rFont val="Calibri"/>
        <family val="2"/>
        <scheme val="minor"/>
      </rPr>
      <t>.</t>
    </r>
  </si>
  <si>
    <t>#1-Julie Pomroy
#2-Michael Strebel</t>
  </si>
  <si>
    <t>Note 4:</t>
  </si>
  <si>
    <t># next to a crew name indicates which series race(s) they participated in.</t>
  </si>
  <si>
    <t>Grey shaded cell indicates manual scoring for DNF, etc.</t>
  </si>
  <si>
    <t>Note 1 - WYS #3 Scores</t>
  </si>
  <si>
    <t xml:space="preserve">WYS Summer Series Race # </t>
  </si>
  <si>
    <t xml:space="preserve">Day Race # </t>
  </si>
  <si>
    <t xml:space="preserve"># of Boats Racing </t>
  </si>
  <si>
    <t xml:space="preserve">Principal Race Officer (PRO) </t>
  </si>
  <si>
    <t>Jim Schultz</t>
  </si>
  <si>
    <t>Jim Hulme</t>
  </si>
  <si>
    <t>Notes:</t>
  </si>
  <si>
    <t>Note 5:</t>
  </si>
  <si>
    <t>Tie-breaker decided by RRS Appendix A8:</t>
  </si>
  <si>
    <t>A8.1: Order the boats finishes from best to worst, then accumlate the scores. First boat with the lower cumulative score wins.</t>
  </si>
  <si>
    <t>A8.2: If still a tie after A8.1, then the boat with the best finish in the last race wins the tie-breaker.</t>
  </si>
  <si>
    <t>#1,2 - Steve Pomroy
#3 - Janet Jurgielewicz</t>
  </si>
  <si>
    <t>#2 - Sue Jenkins
#3 - Matson Hard</t>
  </si>
  <si>
    <t>NR</t>
  </si>
  <si>
    <t xml:space="preserve">No Race </t>
  </si>
  <si>
    <t>No scoring, as race not sailed.</t>
  </si>
  <si>
    <t>On July 29, only the scores of the first 3 races count towards the WYS Summer Series. Heavy wind conditions, planned fith race was not sailed.</t>
  </si>
  <si>
    <t>Nick Purpura</t>
  </si>
  <si>
    <t>James Fink</t>
  </si>
  <si>
    <t>DNS
10</t>
  </si>
  <si>
    <t>DNF
7</t>
  </si>
  <si>
    <t>DNF
10</t>
  </si>
  <si>
    <t>#2-Julie Pomroy
#3 - Tim Jurgielewicz</t>
  </si>
  <si>
    <t>Matt Linehan</t>
  </si>
  <si>
    <t>Jessie Stoller</t>
  </si>
  <si>
    <t>DNC
7</t>
  </si>
  <si>
    <t>DNF
5</t>
  </si>
  <si>
    <t>DNS
5</t>
  </si>
  <si>
    <t>Emily Malpass</t>
  </si>
  <si>
    <t>Janet Jurgielewicz</t>
  </si>
  <si>
    <t>Tim Jurgielewicz</t>
  </si>
  <si>
    <t>Matson Hard</t>
  </si>
  <si>
    <t>WESTHAMPTON YACHT SQUADRON GSBYRA INVITATIONAL</t>
  </si>
  <si>
    <t>40 tie</t>
  </si>
  <si>
    <t>8 tie</t>
  </si>
  <si>
    <t>WYS GSBYRA Invitational</t>
  </si>
  <si>
    <t>LASER RADIAL</t>
  </si>
  <si>
    <t>Matthew Doherty</t>
  </si>
  <si>
    <t>Ryosuke Sakai</t>
  </si>
  <si>
    <t>Graham Hagger</t>
  </si>
  <si>
    <t>Yacht Club</t>
  </si>
  <si>
    <t>WYS</t>
  </si>
  <si>
    <t>Cedar Point YC</t>
  </si>
  <si>
    <t>District 8</t>
  </si>
  <si>
    <t>DNF
4</t>
  </si>
  <si>
    <t>Race Results - July 29, 2017</t>
  </si>
  <si>
    <t>Principal Race Officer - Jim Hulme</t>
  </si>
  <si>
    <t>Framk Seckler</t>
  </si>
  <si>
    <t>Steven Smetana</t>
  </si>
  <si>
    <t>August 12</t>
  </si>
  <si>
    <t>August 26</t>
  </si>
  <si>
    <t>Tim Jurgielewiz</t>
  </si>
  <si>
    <t>Bill Sesack</t>
  </si>
  <si>
    <t>DNC
12</t>
  </si>
  <si>
    <t>DNC 12</t>
  </si>
  <si>
    <t>#4 - Harrison Smetana</t>
  </si>
  <si>
    <t>#1,2,3 - Hampy Smith
#4 - Bill Sesack</t>
  </si>
  <si>
    <t xml:space="preserve">#2 - John Greiner
#4 - Tim Feil </t>
  </si>
  <si>
    <t>#4 - Matt Lederman</t>
  </si>
  <si>
    <t>DNS
8</t>
  </si>
  <si>
    <t>-</t>
  </si>
  <si>
    <t>Chris Dalmasse</t>
  </si>
  <si>
    <t>SS#</t>
  </si>
  <si>
    <t xml:space="preserve"> Bud Dunbar</t>
  </si>
  <si>
    <t>#</t>
  </si>
  <si>
    <r>
      <t xml:space="preserve">WYS Summer Series #2
</t>
    </r>
    <r>
      <rPr>
        <b/>
        <sz val="18"/>
        <color theme="1"/>
        <rFont val="Calibri (Body)"/>
      </rPr>
      <t>SS Races - Horton Trophy</t>
    </r>
  </si>
  <si>
    <r>
      <t>Throw Outs</t>
    </r>
    <r>
      <rPr>
        <b/>
        <sz val="18"/>
        <color theme="1"/>
        <rFont val="Calibri (Body)"/>
      </rPr>
      <t xml:space="preserve"> (Note 2)</t>
    </r>
  </si>
  <si>
    <t>A8.1: Order the boat's finishes from best to worst, then accumlate the scores. First boat with the lower cumulative score wins.</t>
  </si>
  <si>
    <t>WYS Summer Series #5, LIFS Championships Leg 1, Moriches Bay Trophy Leg 1</t>
  </si>
  <si>
    <t>Dave Becker</t>
  </si>
  <si>
    <t>Christine O'Connor</t>
  </si>
  <si>
    <t>Jessica Rooney</t>
  </si>
  <si>
    <r>
      <rPr>
        <b/>
        <sz val="18"/>
        <color rgb="FFFF0000"/>
        <rFont val="Calibri"/>
        <family val="2"/>
        <scheme val="minor"/>
      </rPr>
      <t>WYS 2017 SUMMER SERIES 
FINAL RESULTS</t>
    </r>
    <r>
      <rPr>
        <b/>
        <sz val="18"/>
        <color rgb="FFFF0000"/>
        <rFont val="Calibri (Body)"/>
      </rPr>
      <t xml:space="preserve"> 
August 26, 2017</t>
    </r>
  </si>
  <si>
    <t>#3 - 4859
#5 - 5643</t>
  </si>
  <si>
    <t>#1 - 1065
5204</t>
  </si>
  <si>
    <t>DNS
(7)</t>
  </si>
  <si>
    <t>DNC
(12)</t>
  </si>
  <si>
    <t>DNF
(10)</t>
  </si>
  <si>
    <t>DSQ
(10)</t>
  </si>
  <si>
    <t>DNC
(7)</t>
  </si>
  <si>
    <t>DNF
8</t>
  </si>
  <si>
    <r>
      <t xml:space="preserve">There 1 throw-out race allowed for every 5 races sailed, with a minimum of 3 throw-outs if less than 15 races are sailed. </t>
    </r>
    <r>
      <rPr>
        <b/>
        <sz val="18"/>
        <color rgb="FFFF0000"/>
        <rFont val="Calibri (Body)"/>
      </rPr>
      <t>Throw-outs highlighted in red with scores in parentheses</t>
    </r>
    <r>
      <rPr>
        <b/>
        <sz val="18"/>
        <color theme="1"/>
        <rFont val="Calibri"/>
        <family val="2"/>
        <scheme val="minor"/>
      </rPr>
      <t>.</t>
    </r>
  </si>
  <si>
    <t>FINAL Summer Series Results as of August 26, 2017</t>
  </si>
  <si>
    <r>
      <t xml:space="preserve">FLYING SCOT </t>
    </r>
    <r>
      <rPr>
        <b/>
        <sz val="14"/>
        <color theme="1"/>
        <rFont val="Calibri (Body)"/>
      </rPr>
      <t>(11 boats racing in Summer Series)</t>
    </r>
  </si>
  <si>
    <r>
      <t xml:space="preserve">SUNFISH </t>
    </r>
    <r>
      <rPr>
        <b/>
        <sz val="14"/>
        <color theme="1"/>
        <rFont val="Calibri (Body)"/>
      </rPr>
      <t>(6 boats racing in Summer Series)</t>
    </r>
  </si>
  <si>
    <t>Note 2</t>
  </si>
  <si>
    <t>Note 3</t>
  </si>
  <si>
    <t>Note 4</t>
  </si>
  <si>
    <t>Note 5</t>
  </si>
  <si>
    <t>Note 6</t>
  </si>
  <si>
    <t>Scored as a long series (RRS Appendix A, Section A9) - DNC is scored as number of boats in the series +1.</t>
  </si>
  <si>
    <t xml:space="preserve"># next to a crew name (or sail #) indicates which series race(s) they participated in. </t>
  </si>
  <si>
    <t>#1 - Noah Weiss
#4,5 - Macklin Fluehr</t>
  </si>
  <si>
    <t>#3 - James Fink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</si>
</sst>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31" x14ac:knownFonts="1">
    <font>
      <sz val="12"/>
      <color theme="1"/>
      <name val="Calibri"/>
      <family val="2"/>
      <scheme val="minor"/>
    </font>
    <font>
      <b/>
      <sz val="12"/>
      <color theme="1"/>
      <name val="Calibri"/>
      <family val="2"/>
      <scheme val="minor"/>
    </font>
    <font>
      <b/>
      <sz val="20"/>
      <color rgb="FFFF0000"/>
      <name val="Calibri"/>
      <family val="2"/>
      <scheme val="minor"/>
    </font>
    <font>
      <sz val="8"/>
      <name val="Calibri"/>
      <family val="2"/>
      <scheme val="minor"/>
    </font>
    <font>
      <sz val="12"/>
      <color rgb="FFFF0000"/>
      <name val="Calibri"/>
      <family val="2"/>
      <scheme val="minor"/>
    </font>
    <font>
      <b/>
      <sz val="10"/>
      <color theme="1"/>
      <name val="Calibri"/>
      <family val="2"/>
      <scheme val="minor"/>
    </font>
    <font>
      <sz val="12"/>
      <color rgb="FFFF0000"/>
      <name val="Calibri (Body)"/>
    </font>
    <font>
      <u/>
      <sz val="12"/>
      <color theme="10"/>
      <name val="Calibri"/>
      <family val="2"/>
      <scheme val="minor"/>
    </font>
    <font>
      <u/>
      <sz val="12"/>
      <color theme="11"/>
      <name val="Calibri"/>
      <family val="2"/>
      <scheme val="minor"/>
    </font>
    <font>
      <sz val="12"/>
      <color rgb="FF000000"/>
      <name val="Calibri"/>
      <family val="2"/>
      <scheme val="minor"/>
    </font>
    <font>
      <sz val="10"/>
      <color theme="1"/>
      <name val="Calibri"/>
      <family val="2"/>
      <scheme val="minor"/>
    </font>
    <font>
      <sz val="9"/>
      <color theme="1"/>
      <name val="Calibri"/>
      <family val="2"/>
      <scheme val="minor"/>
    </font>
    <font>
      <b/>
      <sz val="10"/>
      <color rgb="FFFF0000"/>
      <name val="Calibri"/>
      <family val="2"/>
      <scheme val="minor"/>
    </font>
    <font>
      <b/>
      <sz val="12"/>
      <color rgb="FFFF0000"/>
      <name val="Calibri"/>
      <family val="2"/>
      <scheme val="minor"/>
    </font>
    <font>
      <sz val="10"/>
      <color indexed="81"/>
      <name val="Calibri"/>
      <family val="2"/>
    </font>
    <font>
      <b/>
      <sz val="10"/>
      <color indexed="81"/>
      <name val="Calibri"/>
      <family val="2"/>
    </font>
    <font>
      <sz val="16"/>
      <color theme="1"/>
      <name val="Calibri"/>
      <family val="2"/>
      <scheme val="minor"/>
    </font>
    <font>
      <b/>
      <sz val="16"/>
      <color rgb="FFFF0000"/>
      <name val="Calibri"/>
      <family val="2"/>
      <scheme val="minor"/>
    </font>
    <font>
      <b/>
      <sz val="16"/>
      <color theme="1"/>
      <name val="Calibri"/>
      <family val="2"/>
      <scheme val="minor"/>
    </font>
    <font>
      <sz val="20"/>
      <color theme="1"/>
      <name val="Calibri"/>
      <family val="2"/>
      <scheme val="minor"/>
    </font>
    <font>
      <b/>
      <sz val="18"/>
      <color theme="1"/>
      <name val="Calibri"/>
      <family val="2"/>
      <scheme val="minor"/>
    </font>
    <font>
      <b/>
      <sz val="18"/>
      <color rgb="FFFF0000"/>
      <name val="Calibri"/>
      <family val="2"/>
      <scheme val="minor"/>
    </font>
    <font>
      <b/>
      <sz val="18"/>
      <color rgb="FFFF0000"/>
      <name val="Calibri (Body)"/>
    </font>
    <font>
      <b/>
      <sz val="18"/>
      <color theme="1"/>
      <name val="Calibri (Body)"/>
    </font>
    <font>
      <sz val="18"/>
      <color theme="1"/>
      <name val="Calibri"/>
      <family val="2"/>
      <scheme val="minor"/>
    </font>
    <font>
      <b/>
      <sz val="18"/>
      <color theme="4"/>
      <name val="Calibri"/>
      <family val="2"/>
      <scheme val="minor"/>
    </font>
    <font>
      <sz val="18"/>
      <color theme="4"/>
      <name val="Calibri"/>
      <family val="2"/>
      <scheme val="minor"/>
    </font>
    <font>
      <b/>
      <sz val="18"/>
      <color rgb="FF000000"/>
      <name val="Calibri"/>
      <family val="2"/>
      <scheme val="minor"/>
    </font>
    <font>
      <sz val="18"/>
      <color rgb="FFFF0000"/>
      <name val="Calibri"/>
      <family val="2"/>
      <scheme val="minor"/>
    </font>
    <font>
      <sz val="18"/>
      <color rgb="FF000000"/>
      <name val="Calibri"/>
      <family val="2"/>
      <scheme val="minor"/>
    </font>
    <font>
      <b/>
      <sz val="14"/>
      <color theme="1"/>
      <name val="Calibri (Body)"/>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BFCC8"/>
        <bgColor indexed="64"/>
      </patternFill>
    </fill>
  </fills>
  <borders count="67">
    <border>
      <left/>
      <right/>
      <top/>
      <bottom/>
      <diagonal/>
    </border>
    <border>
      <left/>
      <right style="medium">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bottom/>
      <diagonal/>
    </border>
    <border>
      <left/>
      <right style="thin">
        <color auto="1"/>
      </right>
      <top/>
      <bottom/>
      <diagonal/>
    </border>
    <border>
      <left/>
      <right style="thin">
        <color auto="1"/>
      </right>
      <top/>
      <bottom style="medium">
        <color auto="1"/>
      </bottom>
      <diagonal/>
    </border>
    <border>
      <left style="thin">
        <color auto="1"/>
      </left>
      <right/>
      <top/>
      <bottom/>
      <diagonal/>
    </border>
    <border>
      <left style="thin">
        <color auto="1"/>
      </left>
      <right/>
      <top/>
      <bottom style="medium">
        <color auto="1"/>
      </bottom>
      <diagonal/>
    </border>
  </borders>
  <cellStyleXfs count="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41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Border="1" applyAlignment="1">
      <alignment horizontal="center" vertical="center" wrapText="1"/>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0" xfId="0" applyFont="1" applyAlignme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7"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4" borderId="32" xfId="0" applyFill="1" applyBorder="1" applyAlignment="1">
      <alignment horizontal="center" vertical="center" wrapText="1"/>
    </xf>
    <xf numFmtId="0" fontId="1" fillId="5" borderId="17"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27" xfId="0" applyFont="1" applyFill="1" applyBorder="1" applyAlignment="1">
      <alignment horizontal="center" vertical="center"/>
    </xf>
    <xf numFmtId="0" fontId="0" fillId="5" borderId="33" xfId="0" applyFill="1" applyBorder="1" applyAlignment="1">
      <alignment horizontal="center" vertical="center"/>
    </xf>
    <xf numFmtId="0" fontId="0" fillId="5" borderId="3"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32" xfId="0" applyFill="1" applyBorder="1" applyAlignment="1">
      <alignment horizontal="center" vertical="center" wrapText="1"/>
    </xf>
    <xf numFmtId="0" fontId="0" fillId="5" borderId="3" xfId="0" applyFill="1" applyBorder="1" applyAlignment="1">
      <alignment horizontal="center" vertical="center"/>
    </xf>
    <xf numFmtId="0" fontId="0" fillId="5" borderId="26" xfId="0" applyFill="1" applyBorder="1" applyAlignment="1">
      <alignment horizontal="center" vertical="center"/>
    </xf>
    <xf numFmtId="0" fontId="0" fillId="5" borderId="18"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1" fillId="2" borderId="39" xfId="0"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0" fillId="2" borderId="34" xfId="0" applyFill="1" applyBorder="1" applyAlignment="1">
      <alignment horizontal="center" vertical="center"/>
    </xf>
    <xf numFmtId="0" fontId="11" fillId="2" borderId="5" xfId="0" applyFont="1" applyFill="1" applyBorder="1" applyAlignment="1">
      <alignment horizontal="center" vertical="center"/>
    </xf>
    <xf numFmtId="0" fontId="10" fillId="0" borderId="0" xfId="0" applyFont="1" applyAlignment="1">
      <alignment horizontal="center" vertical="center"/>
    </xf>
    <xf numFmtId="0" fontId="1" fillId="5" borderId="33" xfId="0" applyFont="1" applyFill="1" applyBorder="1" applyAlignment="1">
      <alignment horizontal="center" vertical="center"/>
    </xf>
    <xf numFmtId="0" fontId="1" fillId="5" borderId="32" xfId="0" applyFont="1" applyFill="1" applyBorder="1" applyAlignment="1">
      <alignment horizontal="center" vertical="center" wrapText="1"/>
    </xf>
    <xf numFmtId="0" fontId="1" fillId="5" borderId="32" xfId="0" applyFont="1" applyFill="1" applyBorder="1" applyAlignment="1">
      <alignment horizontal="center" vertical="center"/>
    </xf>
    <xf numFmtId="0" fontId="1" fillId="5" borderId="28" xfId="0" applyFont="1" applyFill="1" applyBorder="1" applyAlignment="1">
      <alignment horizontal="center" vertical="center"/>
    </xf>
    <xf numFmtId="0" fontId="0" fillId="0" borderId="0" xfId="0" applyFill="1"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8" xfId="0" applyBorder="1" applyAlignment="1">
      <alignment horizontal="left" vertical="center" wrapText="1"/>
    </xf>
    <xf numFmtId="0" fontId="0" fillId="0" borderId="8" xfId="0" applyBorder="1" applyAlignment="1">
      <alignment horizontal="left" vertical="center"/>
    </xf>
    <xf numFmtId="0" fontId="10" fillId="0" borderId="0"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2"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4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9" xfId="0" applyFont="1" applyFill="1" applyBorder="1" applyAlignment="1">
      <alignment horizontal="center" vertical="center" wrapText="1"/>
    </xf>
    <xf numFmtId="0" fontId="0" fillId="2" borderId="37" xfId="0" applyFill="1" applyBorder="1" applyAlignment="1">
      <alignment horizontal="center" vertical="center"/>
    </xf>
    <xf numFmtId="0" fontId="11" fillId="2" borderId="35" xfId="0" applyFont="1" applyFill="1"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center" vertical="center" wrapText="1"/>
    </xf>
    <xf numFmtId="0" fontId="0" fillId="0" borderId="3" xfId="0" applyBorder="1" applyAlignment="1">
      <alignment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0" fillId="0" borderId="0" xfId="0" applyFont="1" applyFill="1" applyBorder="1" applyAlignment="1">
      <alignment horizontal="center" vertical="center"/>
    </xf>
    <xf numFmtId="0" fontId="0" fillId="5"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9" fillId="0" borderId="26" xfId="0" applyFont="1" applyBorder="1" applyAlignment="1">
      <alignment horizontal="center" vertical="center" wrapText="1"/>
    </xf>
    <xf numFmtId="0" fontId="9" fillId="0" borderId="3"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16" fontId="1" fillId="0" borderId="9" xfId="0" quotePrefix="1" applyNumberFormat="1" applyFont="1" applyFill="1" applyBorder="1" applyAlignment="1">
      <alignment vertical="center" wrapText="1"/>
    </xf>
    <xf numFmtId="0" fontId="16" fillId="0" borderId="0" xfId="0" applyFont="1" applyBorder="1" applyAlignment="1">
      <alignment horizontal="center" vertical="center"/>
    </xf>
    <xf numFmtId="0" fontId="17" fillId="0" borderId="0" xfId="0" applyFont="1" applyFill="1" applyBorder="1" applyAlignment="1">
      <alignment horizontal="left" vertical="center"/>
    </xf>
    <xf numFmtId="0" fontId="16" fillId="0" borderId="0" xfId="0" applyFont="1" applyAlignment="1">
      <alignment horizontal="center" vertical="center"/>
    </xf>
    <xf numFmtId="0" fontId="18" fillId="0" borderId="0" xfId="0" applyFont="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9" fillId="0" borderId="0" xfId="0" applyFont="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right" vertical="center"/>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vertical="center"/>
    </xf>
    <xf numFmtId="0" fontId="20" fillId="5" borderId="4"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34"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6" xfId="0" applyFont="1" applyFill="1" applyBorder="1" applyAlignment="1">
      <alignment horizontal="center" vertical="center"/>
    </xf>
    <xf numFmtId="0" fontId="20" fillId="5" borderId="36"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18" xfId="0" applyFont="1" applyFill="1" applyBorder="1" applyAlignment="1">
      <alignment horizontal="center" vertical="center"/>
    </xf>
    <xf numFmtId="0" fontId="20" fillId="5" borderId="27"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30" xfId="0" applyFont="1" applyFill="1" applyBorder="1" applyAlignment="1">
      <alignment horizontal="center" vertical="center"/>
    </xf>
    <xf numFmtId="0" fontId="20" fillId="5" borderId="30"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39"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46" xfId="0" applyFont="1" applyFill="1" applyBorder="1" applyAlignment="1">
      <alignment horizontal="center" vertical="center" wrapText="1"/>
    </xf>
    <xf numFmtId="164" fontId="20" fillId="0" borderId="46" xfId="0" applyNumberFormat="1" applyFont="1" applyFill="1" applyBorder="1" applyAlignment="1">
      <alignment horizontal="center" vertical="center" wrapText="1"/>
    </xf>
    <xf numFmtId="0" fontId="20" fillId="0" borderId="46" xfId="0" applyFont="1" applyFill="1" applyBorder="1" applyAlignment="1">
      <alignment horizontal="center" vertical="center"/>
    </xf>
    <xf numFmtId="0" fontId="20" fillId="0" borderId="0" xfId="0" applyFont="1" applyFill="1" applyAlignment="1">
      <alignment horizontal="center" vertical="center"/>
    </xf>
    <xf numFmtId="0" fontId="20" fillId="2" borderId="37" xfId="0" applyFont="1" applyFill="1" applyBorder="1" applyAlignment="1">
      <alignment horizontal="center" vertical="center"/>
    </xf>
    <xf numFmtId="0" fontId="20" fillId="2" borderId="39" xfId="0" applyFont="1" applyFill="1" applyBorder="1" applyAlignment="1">
      <alignment vertical="center"/>
    </xf>
    <xf numFmtId="0" fontId="20" fillId="2" borderId="35" xfId="0" applyFont="1" applyFill="1" applyBorder="1" applyAlignment="1">
      <alignment horizontal="right"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34" xfId="0" applyFont="1" applyFill="1" applyBorder="1" applyAlignment="1">
      <alignment horizontal="center" vertical="center"/>
    </xf>
    <xf numFmtId="0" fontId="20" fillId="5" borderId="33" xfId="0" applyFont="1" applyFill="1" applyBorder="1" applyAlignment="1">
      <alignment horizontal="center" vertical="center"/>
    </xf>
    <xf numFmtId="0" fontId="20" fillId="0" borderId="33" xfId="0" applyFont="1" applyFill="1" applyBorder="1" applyAlignment="1">
      <alignment horizontal="center" vertical="center"/>
    </xf>
    <xf numFmtId="0" fontId="20" fillId="3" borderId="33" xfId="0" applyFont="1" applyFill="1" applyBorder="1" applyAlignment="1">
      <alignment horizontal="center" vertical="center"/>
    </xf>
    <xf numFmtId="0" fontId="20" fillId="2" borderId="36" xfId="0" applyFont="1" applyFill="1" applyBorder="1" applyAlignment="1">
      <alignment horizontal="center" vertical="center"/>
    </xf>
    <xf numFmtId="0" fontId="20" fillId="0" borderId="21" xfId="0" applyFont="1" applyFill="1" applyBorder="1" applyAlignment="1">
      <alignment horizontal="center" vertical="center"/>
    </xf>
    <xf numFmtId="0" fontId="20" fillId="5" borderId="15" xfId="0" applyFont="1" applyFill="1" applyBorder="1" applyAlignment="1">
      <alignment horizontal="center" vertical="center"/>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3" xfId="0" applyFont="1" applyBorder="1" applyAlignment="1">
      <alignment horizontal="left" vertical="center" wrapText="1"/>
    </xf>
    <xf numFmtId="0" fontId="24" fillId="0" borderId="8" xfId="0" applyFont="1" applyBorder="1" applyAlignment="1">
      <alignment horizontal="left" vertical="center" wrapText="1"/>
    </xf>
    <xf numFmtId="0" fontId="24" fillId="5" borderId="29"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32" xfId="0" applyFont="1" applyFill="1" applyBorder="1" applyAlignment="1">
      <alignment horizontal="center" vertical="center" wrapText="1"/>
    </xf>
    <xf numFmtId="0" fontId="25" fillId="5" borderId="3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32" xfId="0" applyFont="1" applyFill="1" applyBorder="1" applyAlignment="1">
      <alignment horizontal="center" vertical="center"/>
    </xf>
    <xf numFmtId="0" fontId="20" fillId="0" borderId="32"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0" borderId="29" xfId="0" applyFont="1" applyBorder="1" applyAlignment="1">
      <alignment horizontal="center" vertical="center" wrapText="1"/>
    </xf>
    <xf numFmtId="0" fontId="24" fillId="0" borderId="26" xfId="0" applyFont="1" applyBorder="1" applyAlignment="1">
      <alignment horizontal="center" vertical="center" wrapText="1"/>
    </xf>
    <xf numFmtId="0" fontId="25" fillId="0" borderId="32" xfId="0" applyFont="1" applyFill="1" applyBorder="1" applyAlignment="1">
      <alignment horizontal="center" vertical="center" wrapText="1"/>
    </xf>
    <xf numFmtId="0" fontId="24" fillId="0" borderId="0" xfId="0" applyFont="1" applyBorder="1" applyAlignment="1">
      <alignment horizontal="center" vertical="center" wrapText="1"/>
    </xf>
    <xf numFmtId="164" fontId="24" fillId="0" borderId="3" xfId="0" applyNumberFormat="1" applyFont="1" applyBorder="1" applyAlignment="1">
      <alignment horizontal="center" vertical="center" wrapText="1"/>
    </xf>
    <xf numFmtId="0" fontId="25" fillId="0" borderId="8" xfId="0" applyFont="1" applyBorder="1" applyAlignment="1">
      <alignment horizontal="center" vertical="center" wrapText="1"/>
    </xf>
    <xf numFmtId="0" fontId="24" fillId="0" borderId="0" xfId="0" applyFont="1" applyAlignment="1">
      <alignment horizontal="center" vertical="center" wrapText="1"/>
    </xf>
    <xf numFmtId="0" fontId="24" fillId="0" borderId="7" xfId="0" applyFont="1" applyFill="1" applyBorder="1" applyAlignment="1">
      <alignment horizontal="center" vertical="center" wrapText="1"/>
    </xf>
    <xf numFmtId="0" fontId="26" fillId="5" borderId="32" xfId="0" applyFont="1" applyFill="1" applyBorder="1" applyAlignment="1">
      <alignment horizontal="center" vertical="center" wrapText="1"/>
    </xf>
    <xf numFmtId="0" fontId="24" fillId="0" borderId="3" xfId="0" applyFont="1" applyBorder="1" applyAlignment="1">
      <alignment horizontal="center" vertical="center"/>
    </xf>
    <xf numFmtId="0" fontId="24" fillId="0" borderId="3" xfId="0" applyFont="1" applyBorder="1" applyAlignment="1">
      <alignment horizontal="left" vertical="center"/>
    </xf>
    <xf numFmtId="0" fontId="24" fillId="0" borderId="8" xfId="0" applyFont="1" applyBorder="1" applyAlignment="1">
      <alignment horizontal="left" vertical="center"/>
    </xf>
    <xf numFmtId="0" fontId="26" fillId="5" borderId="32" xfId="0" applyFont="1" applyFill="1" applyBorder="1" applyAlignment="1">
      <alignment horizontal="center" vertical="center"/>
    </xf>
    <xf numFmtId="0" fontId="25" fillId="5" borderId="3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26" xfId="0" applyFont="1" applyFill="1" applyBorder="1" applyAlignment="1">
      <alignment horizontal="center" vertical="center"/>
    </xf>
    <xf numFmtId="0" fontId="26" fillId="0" borderId="32" xfId="0" applyFont="1" applyFill="1" applyBorder="1" applyAlignment="1">
      <alignment horizontal="center" vertical="center"/>
    </xf>
    <xf numFmtId="0" fontId="20" fillId="0" borderId="32" xfId="0" applyFont="1" applyFill="1" applyBorder="1" applyAlignment="1">
      <alignment horizontal="center" vertical="center"/>
    </xf>
    <xf numFmtId="0" fontId="24" fillId="5" borderId="3" xfId="0" applyFont="1" applyFill="1" applyBorder="1" applyAlignment="1">
      <alignment horizontal="center" vertical="center"/>
    </xf>
    <xf numFmtId="0" fontId="26" fillId="5" borderId="3" xfId="0" applyFont="1" applyFill="1" applyBorder="1" applyAlignment="1">
      <alignment horizontal="center" vertical="center" wrapText="1"/>
    </xf>
    <xf numFmtId="0" fontId="24" fillId="5" borderId="26" xfId="0" applyFont="1" applyFill="1" applyBorder="1" applyAlignment="1">
      <alignment horizontal="center" vertical="center"/>
    </xf>
    <xf numFmtId="0" fontId="26" fillId="3" borderId="32" xfId="0" applyFont="1" applyFill="1" applyBorder="1" applyAlignment="1">
      <alignment horizontal="center" vertical="center" wrapText="1"/>
    </xf>
    <xf numFmtId="0" fontId="24" fillId="0" borderId="29" xfId="0" applyFont="1" applyBorder="1" applyAlignment="1">
      <alignment horizontal="center" vertical="center"/>
    </xf>
    <xf numFmtId="0" fontId="24" fillId="0" borderId="26" xfId="0" applyFont="1" applyBorder="1" applyAlignment="1">
      <alignment horizontal="center" vertical="center"/>
    </xf>
    <xf numFmtId="0" fontId="25" fillId="0" borderId="32" xfId="0" applyFont="1" applyFill="1" applyBorder="1" applyAlignment="1">
      <alignment horizontal="center" vertical="center"/>
    </xf>
    <xf numFmtId="0" fontId="24" fillId="5" borderId="29" xfId="0" applyFont="1" applyFill="1" applyBorder="1" applyAlignment="1">
      <alignment horizontal="center" vertical="center"/>
    </xf>
    <xf numFmtId="0" fontId="24" fillId="5" borderId="32" xfId="0"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24" fillId="0" borderId="7" xfId="0" applyFont="1" applyFill="1" applyBorder="1" applyAlignment="1">
      <alignment horizontal="center" vertical="center"/>
    </xf>
    <xf numFmtId="164" fontId="24" fillId="0" borderId="3" xfId="0" applyNumberFormat="1" applyFont="1" applyBorder="1" applyAlignment="1">
      <alignment horizontal="center" vertical="center"/>
    </xf>
    <xf numFmtId="0" fontId="26" fillId="0" borderId="26"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4" fillId="0" borderId="47" xfId="0" applyFont="1" applyBorder="1" applyAlignment="1">
      <alignment horizontal="center" vertical="center" wrapText="1"/>
    </xf>
    <xf numFmtId="0" fontId="24" fillId="0" borderId="47" xfId="0" applyFont="1" applyBorder="1" applyAlignment="1">
      <alignment horizontal="left" vertical="center" wrapText="1"/>
    </xf>
    <xf numFmtId="0" fontId="24" fillId="0" borderId="59" xfId="0" applyFont="1" applyBorder="1" applyAlignment="1">
      <alignment horizontal="left" vertical="center" wrapText="1"/>
    </xf>
    <xf numFmtId="0" fontId="24" fillId="0" borderId="18" xfId="0" applyFont="1" applyBorder="1" applyAlignment="1">
      <alignment horizontal="center" vertical="center"/>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5" borderId="18" xfId="0" applyFont="1" applyFill="1" applyBorder="1" applyAlignment="1">
      <alignment horizontal="center" vertical="center"/>
    </xf>
    <xf numFmtId="0" fontId="24" fillId="5" borderId="27" xfId="0" applyFont="1" applyFill="1" applyBorder="1" applyAlignment="1">
      <alignment horizontal="center" vertical="center"/>
    </xf>
    <xf numFmtId="0" fontId="24" fillId="5" borderId="28" xfId="0" applyFont="1" applyFill="1" applyBorder="1" applyAlignment="1">
      <alignment horizontal="center" vertical="center"/>
    </xf>
    <xf numFmtId="0" fontId="20" fillId="5" borderId="2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20" fillId="0" borderId="28" xfId="0" applyFont="1" applyFill="1" applyBorder="1" applyAlignment="1">
      <alignment horizontal="center" vertical="center"/>
    </xf>
    <xf numFmtId="0" fontId="24" fillId="3" borderId="28" xfId="0" applyFont="1" applyFill="1" applyBorder="1" applyAlignment="1">
      <alignment horizontal="center" vertical="center"/>
    </xf>
    <xf numFmtId="0" fontId="24" fillId="0" borderId="30" xfId="0" applyFont="1" applyBorder="1" applyAlignment="1">
      <alignment horizontal="center" vertical="center"/>
    </xf>
    <xf numFmtId="0" fontId="24" fillId="0" borderId="27" xfId="0" applyFont="1" applyBorder="1" applyAlignment="1">
      <alignment horizontal="center" vertical="center"/>
    </xf>
    <xf numFmtId="0" fontId="24" fillId="0" borderId="38"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164" fontId="24" fillId="0" borderId="0" xfId="0" applyNumberFormat="1" applyFont="1" applyFill="1" applyBorder="1" applyAlignment="1">
      <alignment horizontal="center" vertical="center"/>
    </xf>
    <xf numFmtId="0" fontId="26" fillId="5" borderId="26" xfId="0" applyFont="1" applyFill="1" applyBorder="1" applyAlignment="1">
      <alignment horizontal="center" vertical="center"/>
    </xf>
    <xf numFmtId="0" fontId="20" fillId="0" borderId="8" xfId="0" applyFont="1" applyBorder="1" applyAlignment="1">
      <alignment horizontal="center" vertical="center" wrapText="1"/>
    </xf>
    <xf numFmtId="0" fontId="20" fillId="5" borderId="32" xfId="0" applyFont="1" applyFill="1" applyBorder="1" applyAlignment="1">
      <alignment horizontal="center" vertical="center"/>
    </xf>
    <xf numFmtId="0" fontId="24" fillId="0" borderId="29" xfId="0" applyFont="1" applyFill="1" applyBorder="1" applyAlignment="1">
      <alignment horizontal="center" vertical="center"/>
    </xf>
    <xf numFmtId="0" fontId="26" fillId="4" borderId="32" xfId="0" applyFont="1" applyFill="1" applyBorder="1" applyAlignment="1">
      <alignment horizontal="center" vertical="center"/>
    </xf>
    <xf numFmtId="0" fontId="24" fillId="0" borderId="17" xfId="0" applyFont="1" applyBorder="1" applyAlignment="1">
      <alignment horizontal="center" vertical="center" wrapText="1"/>
    </xf>
    <xf numFmtId="0" fontId="24" fillId="0" borderId="19" xfId="0" applyFont="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9" xfId="0" applyFont="1" applyFill="1" applyBorder="1" applyAlignment="1">
      <alignment horizontal="center" vertical="center"/>
    </xf>
    <xf numFmtId="164" fontId="20" fillId="0" borderId="0" xfId="0" applyNumberFormat="1" applyFont="1" applyAlignment="1">
      <alignment horizontal="center" vertical="center"/>
    </xf>
    <xf numFmtId="0" fontId="24" fillId="0" borderId="51" xfId="0" applyFont="1" applyFill="1" applyBorder="1" applyAlignment="1">
      <alignment horizontal="center" vertical="center"/>
    </xf>
    <xf numFmtId="0" fontId="24"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62" xfId="0" applyFont="1" applyFill="1" applyBorder="1" applyAlignment="1">
      <alignment horizontal="center" vertical="center"/>
    </xf>
    <xf numFmtId="0" fontId="24" fillId="0" borderId="23" xfId="0" applyFont="1" applyFill="1" applyBorder="1" applyAlignment="1">
      <alignment horizontal="center" vertical="center"/>
    </xf>
    <xf numFmtId="164" fontId="24" fillId="0" borderId="0" xfId="0" applyNumberFormat="1" applyFont="1" applyAlignment="1">
      <alignment horizontal="center" vertical="center"/>
    </xf>
    <xf numFmtId="0" fontId="27" fillId="0" borderId="16" xfId="0" applyFont="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24" fillId="0" borderId="22"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35" xfId="0" applyFont="1" applyFill="1" applyBorder="1" applyAlignment="1">
      <alignment horizontal="right"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34" xfId="0" applyFont="1" applyFill="1" applyBorder="1" applyAlignment="1">
      <alignment horizontal="center" vertical="center"/>
    </xf>
    <xf numFmtId="0" fontId="24" fillId="5" borderId="33" xfId="0" applyFont="1" applyFill="1" applyBorder="1" applyAlignment="1">
      <alignment horizontal="center" vertical="center"/>
    </xf>
    <xf numFmtId="0" fontId="24" fillId="3" borderId="33" xfId="0" applyFont="1" applyFill="1" applyBorder="1" applyAlignment="1">
      <alignment horizontal="center" vertical="center"/>
    </xf>
    <xf numFmtId="0" fontId="24" fillId="0" borderId="52" xfId="0" applyFont="1" applyFill="1" applyBorder="1" applyAlignment="1">
      <alignment horizontal="center" vertical="center" wrapText="1"/>
    </xf>
    <xf numFmtId="0" fontId="20" fillId="0" borderId="52" xfId="0" applyFont="1" applyFill="1" applyBorder="1" applyAlignment="1">
      <alignment horizontal="center" vertical="center"/>
    </xf>
    <xf numFmtId="0" fontId="21" fillId="0" borderId="52" xfId="0" applyFont="1" applyFill="1" applyBorder="1" applyAlignment="1">
      <alignment horizontal="center" vertical="center"/>
    </xf>
    <xf numFmtId="0" fontId="24" fillId="4" borderId="32" xfId="0" applyFont="1" applyFill="1" applyBorder="1" applyAlignment="1">
      <alignment horizontal="center" vertical="center" wrapText="1"/>
    </xf>
    <xf numFmtId="164" fontId="24" fillId="0" borderId="0" xfId="0" applyNumberFormat="1" applyFont="1" applyBorder="1" applyAlignment="1">
      <alignment horizontal="center" vertical="center" wrapText="1"/>
    </xf>
    <xf numFmtId="0" fontId="24" fillId="4" borderId="32" xfId="0" applyFont="1" applyFill="1" applyBorder="1" applyAlignment="1">
      <alignment horizontal="center" vertical="center"/>
    </xf>
    <xf numFmtId="0" fontId="20" fillId="0" borderId="55" xfId="0" applyFont="1" applyFill="1" applyBorder="1" applyAlignment="1">
      <alignment horizontal="center" vertical="center"/>
    </xf>
    <xf numFmtId="164" fontId="24" fillId="0" borderId="0" xfId="0" applyNumberFormat="1" applyFont="1" applyBorder="1" applyAlignment="1">
      <alignment horizontal="center" vertical="center"/>
    </xf>
    <xf numFmtId="0" fontId="24" fillId="0" borderId="3" xfId="0" applyFont="1" applyBorder="1" applyAlignment="1">
      <alignment vertical="center"/>
    </xf>
    <xf numFmtId="16" fontId="20" fillId="5" borderId="25" xfId="0" quotePrefix="1" applyNumberFormat="1" applyFont="1" applyFill="1" applyBorder="1" applyAlignment="1">
      <alignment horizontal="center" vertical="center" wrapText="1"/>
    </xf>
    <xf numFmtId="16" fontId="20" fillId="5" borderId="2" xfId="0" quotePrefix="1" applyNumberFormat="1" applyFont="1" applyFill="1" applyBorder="1" applyAlignment="1">
      <alignment horizontal="center" vertical="center" wrapText="1"/>
    </xf>
    <xf numFmtId="16" fontId="20" fillId="5" borderId="24" xfId="0" quotePrefix="1" applyNumberFormat="1" applyFont="1" applyFill="1" applyBorder="1" applyAlignment="1">
      <alignment horizontal="center" vertical="center" wrapText="1"/>
    </xf>
    <xf numFmtId="16" fontId="20" fillId="5" borderId="10" xfId="0" quotePrefix="1" applyNumberFormat="1" applyFont="1" applyFill="1" applyBorder="1" applyAlignment="1">
      <alignment horizontal="center" vertical="center" wrapText="1"/>
    </xf>
    <xf numFmtId="16" fontId="20" fillId="5" borderId="11" xfId="0" quotePrefix="1" applyNumberFormat="1" applyFont="1" applyFill="1" applyBorder="1" applyAlignment="1">
      <alignment horizontal="center" vertical="center" wrapText="1"/>
    </xf>
    <xf numFmtId="16" fontId="20" fillId="5" borderId="12" xfId="0" quotePrefix="1" applyNumberFormat="1" applyFont="1" applyFill="1" applyBorder="1" applyAlignment="1">
      <alignment horizontal="center" vertical="center" wrapText="1"/>
    </xf>
    <xf numFmtId="16" fontId="20" fillId="0" borderId="25" xfId="0" quotePrefix="1" applyNumberFormat="1" applyFont="1" applyFill="1" applyBorder="1" applyAlignment="1">
      <alignment horizontal="center" vertical="center" wrapText="1"/>
    </xf>
    <xf numFmtId="16" fontId="20" fillId="0" borderId="2" xfId="0" quotePrefix="1" applyNumberFormat="1" applyFont="1" applyFill="1" applyBorder="1" applyAlignment="1">
      <alignment horizontal="center" vertical="center" wrapText="1"/>
    </xf>
    <xf numFmtId="16" fontId="20" fillId="0" borderId="24" xfId="0" quotePrefix="1" applyNumberFormat="1" applyFont="1" applyFill="1" applyBorder="1" applyAlignment="1">
      <alignment horizontal="center" vertical="center" wrapText="1"/>
    </xf>
    <xf numFmtId="16" fontId="20" fillId="0" borderId="10" xfId="0" quotePrefix="1" applyNumberFormat="1" applyFont="1" applyFill="1" applyBorder="1" applyAlignment="1">
      <alignment horizontal="center" vertical="center" wrapText="1"/>
    </xf>
    <xf numFmtId="16" fontId="20" fillId="0" borderId="11" xfId="0" quotePrefix="1" applyNumberFormat="1" applyFont="1" applyFill="1" applyBorder="1" applyAlignment="1">
      <alignment horizontal="center" vertical="center" wrapText="1"/>
    </xf>
    <xf numFmtId="16" fontId="20" fillId="0" borderId="12" xfId="0" quotePrefix="1" applyNumberFormat="1"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2" xfId="0" applyFont="1" applyFill="1" applyBorder="1" applyAlignment="1">
      <alignment horizontal="center" vertical="center" wrapText="1"/>
    </xf>
    <xf numFmtId="16" fontId="20" fillId="5" borderId="21" xfId="0" quotePrefix="1" applyNumberFormat="1" applyFont="1" applyFill="1" applyBorder="1" applyAlignment="1">
      <alignment horizontal="center" vertical="center" wrapText="1"/>
    </xf>
    <xf numFmtId="16" fontId="20" fillId="5" borderId="13" xfId="0" quotePrefix="1" applyNumberFormat="1" applyFont="1" applyFill="1" applyBorder="1" applyAlignment="1">
      <alignment horizontal="center" vertical="center" wrapText="1"/>
    </xf>
    <xf numFmtId="16" fontId="20" fillId="5" borderId="15" xfId="0" quotePrefix="1" applyNumberFormat="1"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10" xfId="0" applyFont="1" applyFill="1" applyBorder="1" applyAlignment="1">
      <alignment horizontal="center" vertical="center" wrapText="1"/>
    </xf>
    <xf numFmtId="16" fontId="20" fillId="0" borderId="21" xfId="0" quotePrefix="1" applyNumberFormat="1" applyFont="1" applyFill="1" applyBorder="1" applyAlignment="1">
      <alignment horizontal="center" vertical="center" wrapText="1"/>
    </xf>
    <xf numFmtId="16" fontId="20" fillId="0" borderId="13" xfId="0" quotePrefix="1" applyNumberFormat="1" applyFont="1" applyFill="1" applyBorder="1" applyAlignment="1">
      <alignment horizontal="center" vertical="center" wrapText="1"/>
    </xf>
    <xf numFmtId="16" fontId="20" fillId="0" borderId="15" xfId="0" quotePrefix="1" applyNumberFormat="1" applyFont="1" applyFill="1" applyBorder="1" applyAlignment="1">
      <alignment horizontal="center" vertical="center" wrapText="1"/>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5" borderId="3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0" borderId="43" xfId="0" applyNumberFormat="1"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9" fillId="0" borderId="3" xfId="0" applyFont="1" applyBorder="1" applyAlignment="1">
      <alignment horizontal="left" vertical="center" indent="1"/>
    </xf>
    <xf numFmtId="0" fontId="21" fillId="3" borderId="31" xfId="0" applyFont="1" applyFill="1" applyBorder="1" applyAlignment="1">
      <alignment horizontal="center" vertical="center" wrapText="1"/>
    </xf>
    <xf numFmtId="0" fontId="21" fillId="3" borderId="22" xfId="0" applyFont="1" applyFill="1" applyBorder="1" applyAlignment="1">
      <alignment horizontal="center" vertical="center" wrapText="1"/>
    </xf>
    <xf numFmtId="16" fontId="20" fillId="5" borderId="37" xfId="0" quotePrefix="1" applyNumberFormat="1" applyFont="1" applyFill="1" applyBorder="1" applyAlignment="1">
      <alignment horizontal="center" vertical="center" wrapText="1"/>
    </xf>
    <xf numFmtId="16" fontId="20" fillId="5" borderId="39" xfId="0" quotePrefix="1" applyNumberFormat="1" applyFont="1" applyFill="1" applyBorder="1" applyAlignment="1">
      <alignment horizontal="center" vertical="center" wrapText="1"/>
    </xf>
    <xf numFmtId="16" fontId="20" fillId="5" borderId="35" xfId="0" quotePrefix="1" applyNumberFormat="1" applyFont="1" applyFill="1" applyBorder="1" applyAlignment="1">
      <alignment horizontal="center" vertical="center" wrapText="1"/>
    </xf>
    <xf numFmtId="16" fontId="20" fillId="0" borderId="37" xfId="0" quotePrefix="1" applyNumberFormat="1" applyFont="1" applyFill="1" applyBorder="1" applyAlignment="1">
      <alignment horizontal="center" vertical="center" wrapText="1"/>
    </xf>
    <xf numFmtId="16" fontId="20" fillId="0" borderId="39" xfId="0" quotePrefix="1" applyNumberFormat="1" applyFont="1" applyFill="1" applyBorder="1" applyAlignment="1">
      <alignment horizontal="center" vertical="center" wrapText="1"/>
    </xf>
    <xf numFmtId="16" fontId="20" fillId="0" borderId="35" xfId="0" quotePrefix="1" applyNumberFormat="1" applyFont="1" applyFill="1" applyBorder="1" applyAlignment="1">
      <alignment horizontal="center" vertical="center" wrapText="1"/>
    </xf>
    <xf numFmtId="0" fontId="20" fillId="3" borderId="34" xfId="0" applyFont="1" applyFill="1" applyBorder="1" applyAlignment="1">
      <alignment horizontal="center" vertical="center"/>
    </xf>
    <xf numFmtId="0" fontId="20" fillId="3" borderId="15" xfId="0" applyFont="1" applyFill="1" applyBorder="1" applyAlignment="1">
      <alignment horizontal="center" vertical="center"/>
    </xf>
    <xf numFmtId="0" fontId="20" fillId="2" borderId="0" xfId="0" applyFont="1" applyFill="1" applyBorder="1" applyAlignment="1">
      <alignment horizontal="center" vertical="center"/>
    </xf>
    <xf numFmtId="0" fontId="24" fillId="0" borderId="26" xfId="0" applyFont="1" applyBorder="1" applyAlignment="1">
      <alignment horizontal="left" vertical="center" wrapText="1" indent="1"/>
    </xf>
    <xf numFmtId="0" fontId="24" fillId="0" borderId="14" xfId="0" applyFont="1" applyBorder="1" applyAlignment="1">
      <alignment horizontal="left" vertical="center" wrapText="1" indent="1"/>
    </xf>
    <xf numFmtId="0" fontId="24" fillId="0" borderId="29" xfId="0" applyFont="1" applyBorder="1" applyAlignment="1">
      <alignment horizontal="left" vertical="center" wrapText="1" indent="1"/>
    </xf>
    <xf numFmtId="0" fontId="29" fillId="0" borderId="26" xfId="0" applyFont="1" applyBorder="1" applyAlignment="1">
      <alignment horizontal="center" vertical="center"/>
    </xf>
    <xf numFmtId="0" fontId="29" fillId="0" borderId="29" xfId="0" applyFont="1" applyBorder="1" applyAlignment="1">
      <alignment horizontal="center" vertical="center"/>
    </xf>
    <xf numFmtId="0" fontId="21" fillId="2" borderId="3" xfId="0" applyFont="1" applyFill="1" applyBorder="1" applyAlignment="1">
      <alignment horizontal="left" vertical="center"/>
    </xf>
    <xf numFmtId="0" fontId="28" fillId="2" borderId="3" xfId="0" applyFont="1" applyFill="1" applyBorder="1" applyAlignment="1">
      <alignment horizontal="left" vertical="center"/>
    </xf>
    <xf numFmtId="0" fontId="20" fillId="0" borderId="21"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5"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3"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12" xfId="0" applyFont="1" applyFill="1" applyBorder="1" applyAlignment="1">
      <alignment horizontal="center" vertical="center"/>
    </xf>
    <xf numFmtId="0" fontId="24" fillId="0" borderId="26" xfId="0" applyFont="1" applyBorder="1" applyAlignment="1">
      <alignment horizontal="left" vertical="center"/>
    </xf>
    <xf numFmtId="0" fontId="24" fillId="0" borderId="16" xfId="0" applyFont="1" applyBorder="1" applyAlignment="1">
      <alignment horizontal="left" vertical="center"/>
    </xf>
    <xf numFmtId="0" fontId="24" fillId="0" borderId="27" xfId="0" applyFont="1" applyBorder="1" applyAlignment="1">
      <alignment horizontal="left" vertical="center"/>
    </xf>
    <xf numFmtId="0" fontId="24" fillId="0" borderId="20" xfId="0" applyFont="1" applyBorder="1" applyAlignment="1">
      <alignment horizontal="left" vertical="center"/>
    </xf>
    <xf numFmtId="0" fontId="29" fillId="0" borderId="26" xfId="0" applyFont="1" applyBorder="1" applyAlignment="1">
      <alignment horizontal="left" vertical="center" indent="1"/>
    </xf>
    <xf numFmtId="0" fontId="29" fillId="0" borderId="14" xfId="0" applyFont="1" applyBorder="1" applyAlignment="1">
      <alignment horizontal="left" vertical="center" indent="1"/>
    </xf>
    <xf numFmtId="0" fontId="29" fillId="0" borderId="29" xfId="0" applyFont="1" applyBorder="1" applyAlignment="1">
      <alignment horizontal="left" vertical="center" indent="1"/>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64" xfId="0" applyFont="1" applyFill="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0" fillId="0" borderId="26" xfId="0" applyBorder="1" applyAlignment="1">
      <alignment horizontal="left" vertical="center" wrapText="1"/>
    </xf>
    <xf numFmtId="0" fontId="0" fillId="0" borderId="14" xfId="0" applyBorder="1" applyAlignment="1">
      <alignment horizontal="left" vertical="center" wrapText="1"/>
    </xf>
    <xf numFmtId="0" fontId="1" fillId="5" borderId="31"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2" borderId="3" xfId="0" applyFont="1" applyFill="1" applyBorder="1" applyAlignment="1">
      <alignment horizontal="left" vertical="center"/>
    </xf>
    <xf numFmtId="0" fontId="13" fillId="2" borderId="3" xfId="0" applyFont="1" applyFill="1" applyBorder="1" applyAlignment="1">
      <alignment horizontal="left" vertical="center"/>
    </xf>
    <xf numFmtId="0" fontId="9" fillId="0" borderId="14" xfId="0" applyFont="1" applyBorder="1" applyAlignment="1">
      <alignment horizontal="center" vertical="center"/>
    </xf>
    <xf numFmtId="0" fontId="0" fillId="0" borderId="26" xfId="0" applyBorder="1" applyAlignment="1">
      <alignment horizontal="left" vertical="center" wrapText="1" indent="1"/>
    </xf>
    <xf numFmtId="0" fontId="0" fillId="0" borderId="14" xfId="0" applyBorder="1" applyAlignment="1">
      <alignment horizontal="left" vertical="center" wrapText="1" inden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16" fontId="1" fillId="5" borderId="21" xfId="0" quotePrefix="1" applyNumberFormat="1" applyFont="1" applyFill="1" applyBorder="1" applyAlignment="1">
      <alignment horizontal="center" vertical="center" wrapText="1"/>
    </xf>
    <xf numFmtId="16" fontId="1" fillId="5" borderId="13" xfId="0" quotePrefix="1" applyNumberFormat="1" applyFont="1" applyFill="1" applyBorder="1" applyAlignment="1">
      <alignment horizontal="center" vertical="center" wrapText="1"/>
    </xf>
    <xf numFmtId="16" fontId="1" fillId="5" borderId="15" xfId="0" quotePrefix="1" applyNumberFormat="1" applyFont="1" applyFill="1" applyBorder="1" applyAlignment="1">
      <alignment horizontal="center" vertical="center" wrapText="1"/>
    </xf>
    <xf numFmtId="16" fontId="1" fillId="5" borderId="25" xfId="0" quotePrefix="1" applyNumberFormat="1" applyFont="1" applyFill="1" applyBorder="1" applyAlignment="1">
      <alignment horizontal="center" vertical="center" wrapText="1"/>
    </xf>
    <xf numFmtId="16" fontId="1" fillId="5" borderId="2" xfId="0" quotePrefix="1" applyNumberFormat="1" applyFont="1" applyFill="1" applyBorder="1" applyAlignment="1">
      <alignment horizontal="center" vertical="center" wrapText="1"/>
    </xf>
    <xf numFmtId="16" fontId="1" fillId="5" borderId="24" xfId="0" quotePrefix="1" applyNumberFormat="1" applyFont="1" applyFill="1" applyBorder="1" applyAlignment="1">
      <alignment horizontal="center" vertical="center" wrapText="1"/>
    </xf>
    <xf numFmtId="16" fontId="1" fillId="5" borderId="10" xfId="0" quotePrefix="1" applyNumberFormat="1" applyFont="1" applyFill="1" applyBorder="1" applyAlignment="1">
      <alignment horizontal="center" vertical="center" wrapText="1"/>
    </xf>
    <xf numFmtId="16" fontId="1" fillId="5" borderId="11" xfId="0" quotePrefix="1" applyNumberFormat="1" applyFont="1" applyFill="1" applyBorder="1" applyAlignment="1">
      <alignment horizontal="center" vertical="center" wrapText="1"/>
    </xf>
    <xf numFmtId="16" fontId="1" fillId="5" borderId="12" xfId="0" quotePrefix="1" applyNumberFormat="1" applyFont="1" applyFill="1" applyBorder="1" applyAlignment="1">
      <alignment horizontal="center" vertical="center" wrapText="1"/>
    </xf>
    <xf numFmtId="16" fontId="1" fillId="5" borderId="57" xfId="0" quotePrefix="1" applyNumberFormat="1" applyFont="1" applyFill="1" applyBorder="1" applyAlignment="1">
      <alignment horizontal="center" vertical="center" wrapText="1"/>
    </xf>
    <xf numFmtId="16" fontId="1" fillId="5" borderId="46" xfId="0" quotePrefix="1" applyNumberFormat="1" applyFont="1" applyFill="1" applyBorder="1" applyAlignment="1">
      <alignment horizontal="center" vertical="center" wrapText="1"/>
    </xf>
    <xf numFmtId="16" fontId="1" fillId="5" borderId="58" xfId="0" quotePrefix="1" applyNumberFormat="1" applyFont="1" applyFill="1" applyBorder="1" applyAlignment="1">
      <alignment horizontal="center" vertical="center" wrapText="1"/>
    </xf>
    <xf numFmtId="0" fontId="21" fillId="0" borderId="9" xfId="0" applyFont="1" applyBorder="1" applyAlignment="1">
      <alignment horizontal="center" vertical="center" wrapText="1"/>
    </xf>
    <xf numFmtId="0" fontId="28" fillId="5" borderId="3" xfId="0" applyFont="1" applyFill="1" applyBorder="1" applyAlignment="1">
      <alignment horizontal="center" vertical="center" wrapText="1"/>
    </xf>
    <xf numFmtId="0" fontId="28" fillId="5" borderId="26"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 xfId="0" applyFont="1" applyFill="1" applyBorder="1" applyAlignment="1">
      <alignment horizontal="center" vertical="center" wrapText="1"/>
    </xf>
    <xf numFmtId="164" fontId="28" fillId="0" borderId="7" xfId="0" applyNumberFormat="1" applyFont="1" applyFill="1" applyBorder="1" applyAlignment="1">
      <alignment horizontal="center" vertical="center" wrapText="1"/>
    </xf>
    <xf numFmtId="164" fontId="28" fillId="5" borderId="3" xfId="0" applyNumberFormat="1" applyFont="1" applyFill="1" applyBorder="1" applyAlignment="1">
      <alignment horizontal="center" vertical="center" wrapText="1"/>
    </xf>
    <xf numFmtId="164" fontId="24" fillId="0" borderId="29" xfId="0" applyNumberFormat="1" applyFont="1" applyBorder="1" applyAlignment="1">
      <alignment horizontal="center" vertical="center" wrapText="1"/>
    </xf>
    <xf numFmtId="164" fontId="24" fillId="0" borderId="26" xfId="0" applyNumberFormat="1" applyFont="1" applyBorder="1" applyAlignment="1">
      <alignment horizontal="center" vertical="center" wrapText="1"/>
    </xf>
    <xf numFmtId="164" fontId="28" fillId="0" borderId="3" xfId="0" applyNumberFormat="1" applyFont="1" applyBorder="1" applyAlignment="1">
      <alignment horizontal="center" vertical="center" wrapText="1"/>
    </xf>
    <xf numFmtId="164" fontId="28" fillId="0" borderId="29" xfId="0" applyNumberFormat="1" applyFont="1" applyBorder="1" applyAlignment="1">
      <alignment horizontal="center" vertical="center" wrapText="1"/>
    </xf>
    <xf numFmtId="164" fontId="28" fillId="0" borderId="26" xfId="0" applyNumberFormat="1" applyFont="1" applyBorder="1" applyAlignment="1">
      <alignment horizontal="center" vertical="center" wrapText="1"/>
    </xf>
    <xf numFmtId="164" fontId="24" fillId="5" borderId="29" xfId="0" applyNumberFormat="1" applyFont="1" applyFill="1" applyBorder="1" applyAlignment="1">
      <alignment horizontal="center" vertical="center" wrapText="1"/>
    </xf>
    <xf numFmtId="164" fontId="24" fillId="5" borderId="26"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164" fontId="28" fillId="5" borderId="29" xfId="0" applyNumberFormat="1" applyFont="1" applyFill="1" applyBorder="1" applyAlignment="1">
      <alignment horizontal="center" vertical="center" wrapText="1"/>
    </xf>
    <xf numFmtId="164" fontId="28" fillId="5" borderId="26" xfId="0" applyNumberFormat="1" applyFont="1" applyFill="1" applyBorder="1" applyAlignment="1">
      <alignment horizontal="center" vertical="center" wrapText="1"/>
    </xf>
    <xf numFmtId="164" fontId="28" fillId="5" borderId="29" xfId="0" applyNumberFormat="1" applyFont="1" applyFill="1" applyBorder="1" applyAlignment="1">
      <alignment horizontal="center" vertical="center"/>
    </xf>
    <xf numFmtId="164" fontId="28" fillId="5" borderId="3" xfId="0" applyNumberFormat="1" applyFont="1" applyFill="1" applyBorder="1" applyAlignment="1">
      <alignment horizontal="center" vertical="center"/>
    </xf>
    <xf numFmtId="164" fontId="28" fillId="5" borderId="26" xfId="0" applyNumberFormat="1" applyFont="1" applyFill="1" applyBorder="1" applyAlignment="1">
      <alignment horizontal="center" vertical="center"/>
    </xf>
    <xf numFmtId="0" fontId="24" fillId="0" borderId="29" xfId="0" applyFont="1" applyFill="1" applyBorder="1" applyAlignment="1">
      <alignment horizontal="center" vertical="center" wrapText="1"/>
    </xf>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25" fillId="5" borderId="16" xfId="0" applyFont="1" applyFill="1" applyBorder="1" applyAlignment="1">
      <alignment horizontal="center" vertical="center"/>
    </xf>
    <xf numFmtId="0" fontId="25" fillId="5" borderId="16"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8" fillId="5" borderId="27" xfId="0" applyFont="1" applyFill="1" applyBorder="1" applyAlignment="1">
      <alignment horizontal="center" vertical="center" wrapText="1"/>
    </xf>
    <xf numFmtId="0" fontId="26" fillId="5" borderId="28" xfId="0" applyFont="1" applyFill="1" applyBorder="1" applyAlignment="1">
      <alignment horizontal="center" vertical="center"/>
    </xf>
    <xf numFmtId="0" fontId="25" fillId="5" borderId="28" xfId="0" applyFont="1" applyFill="1" applyBorder="1" applyAlignment="1">
      <alignment horizontal="center" vertical="center"/>
    </xf>
    <xf numFmtId="0" fontId="25" fillId="0" borderId="28" xfId="0" applyFont="1" applyFill="1" applyBorder="1" applyAlignment="1">
      <alignment horizontal="center" vertical="center"/>
    </xf>
    <xf numFmtId="0" fontId="24" fillId="5" borderId="18"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6" fillId="0" borderId="28" xfId="0" applyFont="1" applyFill="1" applyBorder="1" applyAlignment="1">
      <alignment horizontal="center" vertical="center"/>
    </xf>
    <xf numFmtId="0" fontId="24" fillId="5" borderId="30"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5" fillId="5" borderId="20" xfId="0" applyFont="1" applyFill="1" applyBorder="1" applyAlignment="1">
      <alignment horizontal="center" vertical="center"/>
    </xf>
    <xf numFmtId="0" fontId="24" fillId="0" borderId="11" xfId="0" applyFont="1" applyBorder="1" applyAlignment="1">
      <alignment horizontal="center" vertical="center"/>
    </xf>
    <xf numFmtId="164" fontId="24" fillId="0" borderId="18" xfId="0" applyNumberFormat="1" applyFont="1" applyBorder="1" applyAlignment="1">
      <alignment horizontal="center" vertical="center" wrapText="1"/>
    </xf>
    <xf numFmtId="0" fontId="24"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6" fillId="5" borderId="27" xfId="0" applyFont="1" applyFill="1" applyBorder="1" applyAlignment="1">
      <alignment horizontal="center" vertical="center" wrapText="1"/>
    </xf>
    <xf numFmtId="0" fontId="25" fillId="5" borderId="28"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28"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6" fillId="0" borderId="30"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8" xfId="0" applyFont="1" applyFill="1" applyBorder="1" applyAlignment="1">
      <alignment horizontal="center" vertical="center"/>
    </xf>
    <xf numFmtId="0" fontId="24" fillId="5" borderId="28" xfId="0" applyFont="1" applyFill="1" applyBorder="1" applyAlignment="1">
      <alignment horizontal="center" vertical="center" wrapText="1"/>
    </xf>
    <xf numFmtId="0" fontId="25" fillId="5" borderId="20" xfId="0" applyFont="1" applyFill="1" applyBorder="1" applyAlignment="1">
      <alignment horizontal="center" vertical="center" wrapText="1"/>
    </xf>
    <xf numFmtId="0" fontId="24" fillId="0" borderId="11" xfId="0" applyFont="1" applyBorder="1" applyAlignment="1">
      <alignment horizontal="center" vertical="center" wrapText="1"/>
    </xf>
    <xf numFmtId="0" fontId="25" fillId="0" borderId="19" xfId="0" applyFont="1" applyBorder="1" applyAlignment="1">
      <alignment horizontal="center" vertical="center"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7"/>
  <colors>
    <mruColors>
      <color rgb="FFFBFCC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88900</xdr:rowOff>
    </xdr:from>
    <xdr:to>
      <xdr:col>1</xdr:col>
      <xdr:colOff>504900</xdr:colOff>
      <xdr:row>2</xdr:row>
      <xdr:rowOff>286385</xdr:rowOff>
    </xdr:to>
    <xdr:pic>
      <xdr:nvPicPr>
        <xdr:cNvPr id="2" name="Picture 1" descr="yachtsquadron-header-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88900"/>
          <a:ext cx="915035" cy="756285"/>
        </a:xfrm>
        <a:prstGeom prst="rect">
          <a:avLst/>
        </a:prstGeom>
        <a:noFill/>
        <a:ln>
          <a:noFill/>
        </a:ln>
      </xdr:spPr>
    </xdr:pic>
    <xdr:clientData/>
  </xdr:twoCellAnchor>
  <xdr:twoCellAnchor editAs="oneCell">
    <xdr:from>
      <xdr:col>35</xdr:col>
      <xdr:colOff>139700</xdr:colOff>
      <xdr:row>1</xdr:row>
      <xdr:rowOff>25400</xdr:rowOff>
    </xdr:from>
    <xdr:to>
      <xdr:col>36</xdr:col>
      <xdr:colOff>274208</xdr:colOff>
      <xdr:row>2</xdr:row>
      <xdr:rowOff>245745</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54400" y="228600"/>
          <a:ext cx="1087755" cy="575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0</xdr:row>
      <xdr:rowOff>88900</xdr:rowOff>
    </xdr:from>
    <xdr:to>
      <xdr:col>1</xdr:col>
      <xdr:colOff>699135</xdr:colOff>
      <xdr:row>2</xdr:row>
      <xdr:rowOff>286385</xdr:rowOff>
    </xdr:to>
    <xdr:pic>
      <xdr:nvPicPr>
        <xdr:cNvPr id="2" name="Picture 1" descr="yachtsquadron-header-log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88900"/>
          <a:ext cx="915035" cy="756285"/>
        </a:xfrm>
        <a:prstGeom prst="rect">
          <a:avLst/>
        </a:prstGeom>
        <a:noFill/>
        <a:ln>
          <a:noFill/>
        </a:ln>
      </xdr:spPr>
    </xdr:pic>
    <xdr:clientData/>
  </xdr:twoCellAnchor>
  <xdr:twoCellAnchor editAs="oneCell">
    <xdr:from>
      <xdr:col>11</xdr:col>
      <xdr:colOff>190500</xdr:colOff>
      <xdr:row>1</xdr:row>
      <xdr:rowOff>38100</xdr:rowOff>
    </xdr:from>
    <xdr:to>
      <xdr:col>12</xdr:col>
      <xdr:colOff>617855</xdr:colOff>
      <xdr:row>2</xdr:row>
      <xdr:rowOff>258445</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53500" y="241300"/>
          <a:ext cx="1087755" cy="5759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L68"/>
  <sheetViews>
    <sheetView tabSelected="1" zoomScale="85" zoomScaleNormal="85" workbookViewId="0">
      <pane xSplit="5" ySplit="11" topLeftCell="AC12" activePane="bottomRight" state="frozen"/>
      <selection pane="topRight" activeCell="F1" sqref="F1"/>
      <selection pane="bottomLeft" activeCell="A12" sqref="A12"/>
      <selection pane="bottomRight" activeCell="E19" sqref="E19"/>
    </sheetView>
  </sheetViews>
  <sheetFormatPr baseColWidth="10" defaultRowHeight="21" outlineLevelRow="1" x14ac:dyDescent="0.2"/>
  <cols>
    <col min="1" max="1" width="9.83203125" style="77" customWidth="1"/>
    <col min="2" max="2" width="12.6640625" style="77" customWidth="1"/>
    <col min="3" max="3" width="28" style="77" customWidth="1"/>
    <col min="4" max="4" width="21.5" style="77" customWidth="1"/>
    <col min="5" max="5" width="28.5" style="77" customWidth="1"/>
    <col min="6" max="9" width="8.83203125" style="77" customWidth="1"/>
    <col min="10" max="10" width="8.33203125" style="78" customWidth="1"/>
    <col min="11" max="14" width="8.83203125" style="77" customWidth="1"/>
    <col min="15" max="15" width="8.33203125" style="78" customWidth="1"/>
    <col min="16" max="21" width="8.83203125" style="77" customWidth="1"/>
    <col min="22" max="22" width="8.33203125" style="78" customWidth="1"/>
    <col min="23" max="23" width="11.1640625" style="77" customWidth="1"/>
    <col min="24" max="27" width="8.83203125" style="77" customWidth="1"/>
    <col min="28" max="28" width="8.33203125" style="78" customWidth="1"/>
    <col min="29" max="32" width="8.83203125" style="77" customWidth="1"/>
    <col min="33" max="33" width="8.83203125" style="78" customWidth="1"/>
    <col min="34" max="34" width="2" style="75" customWidth="1"/>
    <col min="35" max="35" width="10.33203125" style="77" customWidth="1"/>
    <col min="36" max="36" width="12.33203125" style="79" customWidth="1"/>
    <col min="37" max="37" width="10.33203125" style="77" customWidth="1"/>
    <col min="38" max="38" width="8.83203125" style="78" customWidth="1"/>
    <col min="39" max="16384" width="10.83203125" style="77"/>
  </cols>
  <sheetData>
    <row r="1" spans="1:38" ht="16" customHeight="1" x14ac:dyDescent="0.2">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row>
    <row r="2" spans="1:38" s="82" customFormat="1" ht="28" customHeight="1" x14ac:dyDescent="0.2">
      <c r="A2" s="34"/>
      <c r="B2" s="34"/>
      <c r="C2" s="34"/>
      <c r="D2" s="280" t="s">
        <v>36</v>
      </c>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34"/>
      <c r="AI2" s="34"/>
      <c r="AJ2" s="34"/>
      <c r="AK2" s="34"/>
      <c r="AL2" s="34"/>
    </row>
    <row r="3" spans="1:38" s="82" customFormat="1" ht="40" customHeight="1" thickBot="1" x14ac:dyDescent="0.25">
      <c r="A3" s="34"/>
      <c r="B3" s="34"/>
      <c r="C3" s="34"/>
      <c r="D3" s="281" t="s">
        <v>166</v>
      </c>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34"/>
      <c r="AI3" s="35"/>
      <c r="AJ3" s="35"/>
      <c r="AK3" s="35"/>
      <c r="AL3" s="35"/>
    </row>
    <row r="4" spans="1:38" s="85" customFormat="1" ht="22" customHeight="1" x14ac:dyDescent="0.2">
      <c r="A4" s="83"/>
      <c r="B4" s="83"/>
      <c r="C4" s="83"/>
      <c r="D4" s="83"/>
      <c r="E4" s="84"/>
      <c r="F4" s="251" t="s">
        <v>1</v>
      </c>
      <c r="G4" s="252"/>
      <c r="H4" s="252"/>
      <c r="I4" s="252"/>
      <c r="J4" s="253"/>
      <c r="K4" s="258" t="s">
        <v>0</v>
      </c>
      <c r="L4" s="259"/>
      <c r="M4" s="259"/>
      <c r="N4" s="259"/>
      <c r="O4" s="260"/>
      <c r="P4" s="251" t="s">
        <v>2</v>
      </c>
      <c r="Q4" s="252"/>
      <c r="R4" s="252"/>
      <c r="S4" s="252"/>
      <c r="T4" s="252"/>
      <c r="U4" s="252"/>
      <c r="V4" s="252"/>
      <c r="W4" s="253"/>
      <c r="X4" s="258" t="s">
        <v>133</v>
      </c>
      <c r="Y4" s="259"/>
      <c r="Z4" s="259"/>
      <c r="AA4" s="259"/>
      <c r="AB4" s="260"/>
      <c r="AC4" s="251" t="s">
        <v>134</v>
      </c>
      <c r="AD4" s="252"/>
      <c r="AE4" s="252"/>
      <c r="AF4" s="252"/>
      <c r="AG4" s="253"/>
      <c r="AH4" s="83"/>
      <c r="AI4" s="349" t="s">
        <v>156</v>
      </c>
      <c r="AJ4" s="273"/>
      <c r="AK4" s="273"/>
      <c r="AL4" s="274"/>
    </row>
    <row r="5" spans="1:38" s="85" customFormat="1" ht="22" customHeight="1" x14ac:dyDescent="0.2">
      <c r="C5" s="83"/>
      <c r="F5" s="237" t="s">
        <v>27</v>
      </c>
      <c r="G5" s="238"/>
      <c r="H5" s="238"/>
      <c r="I5" s="238"/>
      <c r="J5" s="239"/>
      <c r="K5" s="243" t="s">
        <v>149</v>
      </c>
      <c r="L5" s="244"/>
      <c r="M5" s="244"/>
      <c r="N5" s="244"/>
      <c r="O5" s="245"/>
      <c r="P5" s="237" t="s">
        <v>28</v>
      </c>
      <c r="Q5" s="238"/>
      <c r="R5" s="238"/>
      <c r="S5" s="238"/>
      <c r="T5" s="238"/>
      <c r="U5" s="238"/>
      <c r="V5" s="238"/>
      <c r="W5" s="239"/>
      <c r="X5" s="243" t="s">
        <v>77</v>
      </c>
      <c r="Y5" s="244"/>
      <c r="Z5" s="244"/>
      <c r="AA5" s="244"/>
      <c r="AB5" s="245"/>
      <c r="AC5" s="237" t="s">
        <v>152</v>
      </c>
      <c r="AD5" s="238"/>
      <c r="AE5" s="238"/>
      <c r="AF5" s="238"/>
      <c r="AG5" s="239"/>
      <c r="AH5" s="83"/>
      <c r="AI5" s="272"/>
      <c r="AJ5" s="273"/>
      <c r="AK5" s="273"/>
      <c r="AL5" s="274"/>
    </row>
    <row r="6" spans="1:38" s="85" customFormat="1" ht="49" customHeight="1" thickBot="1" x14ac:dyDescent="0.25">
      <c r="F6" s="240"/>
      <c r="G6" s="241"/>
      <c r="H6" s="241"/>
      <c r="I6" s="241"/>
      <c r="J6" s="242"/>
      <c r="K6" s="246"/>
      <c r="L6" s="247"/>
      <c r="M6" s="247"/>
      <c r="N6" s="247"/>
      <c r="O6" s="248"/>
      <c r="P6" s="240"/>
      <c r="Q6" s="241"/>
      <c r="R6" s="241"/>
      <c r="S6" s="241"/>
      <c r="T6" s="241"/>
      <c r="U6" s="241"/>
      <c r="V6" s="241"/>
      <c r="W6" s="242"/>
      <c r="X6" s="246"/>
      <c r="Y6" s="247"/>
      <c r="Z6" s="247"/>
      <c r="AA6" s="247"/>
      <c r="AB6" s="248"/>
      <c r="AC6" s="240"/>
      <c r="AD6" s="241"/>
      <c r="AE6" s="241"/>
      <c r="AF6" s="241"/>
      <c r="AG6" s="242"/>
      <c r="AH6" s="83"/>
      <c r="AI6" s="275"/>
      <c r="AJ6" s="276"/>
      <c r="AK6" s="276"/>
      <c r="AL6" s="277"/>
    </row>
    <row r="7" spans="1:38" s="85" customFormat="1" ht="26" customHeight="1" thickBot="1" x14ac:dyDescent="0.25">
      <c r="E7" s="86" t="s">
        <v>87</v>
      </c>
      <c r="F7" s="285" t="s">
        <v>89</v>
      </c>
      <c r="G7" s="286"/>
      <c r="H7" s="286"/>
      <c r="I7" s="286"/>
      <c r="J7" s="287"/>
      <c r="K7" s="288" t="s">
        <v>88</v>
      </c>
      <c r="L7" s="289"/>
      <c r="M7" s="289"/>
      <c r="N7" s="289"/>
      <c r="O7" s="290"/>
      <c r="P7" s="285" t="s">
        <v>89</v>
      </c>
      <c r="Q7" s="286"/>
      <c r="R7" s="286"/>
      <c r="S7" s="286"/>
      <c r="T7" s="286"/>
      <c r="U7" s="286"/>
      <c r="V7" s="286"/>
      <c r="W7" s="287"/>
      <c r="X7" s="288"/>
      <c r="Y7" s="289"/>
      <c r="Z7" s="289"/>
      <c r="AA7" s="289"/>
      <c r="AB7" s="290"/>
      <c r="AC7" s="285"/>
      <c r="AD7" s="286"/>
      <c r="AE7" s="286"/>
      <c r="AF7" s="286"/>
      <c r="AG7" s="287"/>
      <c r="AH7" s="83"/>
      <c r="AI7" s="87"/>
      <c r="AJ7" s="88"/>
      <c r="AK7" s="88"/>
      <c r="AL7" s="89"/>
    </row>
    <row r="8" spans="1:38" s="85" customFormat="1" ht="36" customHeight="1" x14ac:dyDescent="0.2">
      <c r="D8" s="90"/>
      <c r="E8" s="86" t="s">
        <v>84</v>
      </c>
      <c r="F8" s="91">
        <v>1</v>
      </c>
      <c r="G8" s="92">
        <f>F8+1</f>
        <v>2</v>
      </c>
      <c r="H8" s="93">
        <f>G8+1</f>
        <v>3</v>
      </c>
      <c r="I8" s="249" t="s">
        <v>26</v>
      </c>
      <c r="J8" s="249" t="s">
        <v>25</v>
      </c>
      <c r="K8" s="94">
        <f>H8+1</f>
        <v>4</v>
      </c>
      <c r="L8" s="95">
        <f>K8+1</f>
        <v>5</v>
      </c>
      <c r="M8" s="96">
        <f>L8+1</f>
        <v>6</v>
      </c>
      <c r="N8" s="254" t="s">
        <v>26</v>
      </c>
      <c r="O8" s="254" t="s">
        <v>25</v>
      </c>
      <c r="P8" s="91">
        <f>M8+1</f>
        <v>7</v>
      </c>
      <c r="Q8" s="92">
        <f>P8+1</f>
        <v>8</v>
      </c>
      <c r="R8" s="92">
        <f>Q8+1</f>
        <v>9</v>
      </c>
      <c r="S8" s="291" t="s">
        <v>31</v>
      </c>
      <c r="T8" s="292"/>
      <c r="U8" s="249" t="s">
        <v>26</v>
      </c>
      <c r="V8" s="249" t="s">
        <v>25</v>
      </c>
      <c r="W8" s="283" t="s">
        <v>83</v>
      </c>
      <c r="X8" s="97">
        <f>R8+1</f>
        <v>10</v>
      </c>
      <c r="Y8" s="95">
        <f>X8+1</f>
        <v>11</v>
      </c>
      <c r="Z8" s="96">
        <f>Y8+1</f>
        <v>12</v>
      </c>
      <c r="AA8" s="256" t="s">
        <v>26</v>
      </c>
      <c r="AB8" s="254" t="s">
        <v>25</v>
      </c>
      <c r="AC8" s="98">
        <f>Z8+1</f>
        <v>13</v>
      </c>
      <c r="AD8" s="92">
        <f>AC8+1</f>
        <v>14</v>
      </c>
      <c r="AE8" s="93">
        <f>AD8+1</f>
        <v>15</v>
      </c>
      <c r="AF8" s="249" t="s">
        <v>26</v>
      </c>
      <c r="AG8" s="264" t="s">
        <v>25</v>
      </c>
      <c r="AH8" s="83"/>
      <c r="AI8" s="266" t="s">
        <v>34</v>
      </c>
      <c r="AJ8" s="268" t="s">
        <v>150</v>
      </c>
      <c r="AK8" s="270" t="s">
        <v>35</v>
      </c>
      <c r="AL8" s="278" t="s">
        <v>30</v>
      </c>
    </row>
    <row r="9" spans="1:38" s="85" customFormat="1" ht="38" customHeight="1" thickBot="1" x14ac:dyDescent="0.25">
      <c r="E9" s="86" t="s">
        <v>85</v>
      </c>
      <c r="F9" s="99">
        <v>1</v>
      </c>
      <c r="G9" s="100">
        <v>2</v>
      </c>
      <c r="H9" s="101">
        <v>3</v>
      </c>
      <c r="I9" s="250"/>
      <c r="J9" s="250"/>
      <c r="K9" s="102">
        <v>1</v>
      </c>
      <c r="L9" s="103">
        <v>2</v>
      </c>
      <c r="M9" s="104">
        <v>3</v>
      </c>
      <c r="N9" s="255"/>
      <c r="O9" s="255"/>
      <c r="P9" s="99">
        <v>1</v>
      </c>
      <c r="Q9" s="100">
        <v>2</v>
      </c>
      <c r="R9" s="100">
        <v>3</v>
      </c>
      <c r="S9" s="100">
        <f>R9+1</f>
        <v>4</v>
      </c>
      <c r="T9" s="101">
        <f>S9+1</f>
        <v>5</v>
      </c>
      <c r="U9" s="250"/>
      <c r="V9" s="250"/>
      <c r="W9" s="284"/>
      <c r="X9" s="105">
        <v>1</v>
      </c>
      <c r="Y9" s="103">
        <v>2</v>
      </c>
      <c r="Z9" s="104">
        <v>3</v>
      </c>
      <c r="AA9" s="257"/>
      <c r="AB9" s="255"/>
      <c r="AC9" s="106">
        <v>1</v>
      </c>
      <c r="AD9" s="100">
        <v>2</v>
      </c>
      <c r="AE9" s="101">
        <v>3</v>
      </c>
      <c r="AF9" s="250"/>
      <c r="AG9" s="265"/>
      <c r="AH9" s="83"/>
      <c r="AI9" s="267"/>
      <c r="AJ9" s="269"/>
      <c r="AK9" s="271"/>
      <c r="AL9" s="279"/>
    </row>
    <row r="10" spans="1:38" s="114" customFormat="1" ht="27" customHeight="1" thickBot="1" x14ac:dyDescent="0.25">
      <c r="A10" s="107" t="s">
        <v>148</v>
      </c>
      <c r="B10" s="107" t="s">
        <v>5</v>
      </c>
      <c r="C10" s="107" t="s">
        <v>6</v>
      </c>
      <c r="D10" s="107" t="s">
        <v>7</v>
      </c>
      <c r="E10" s="107" t="s">
        <v>7</v>
      </c>
      <c r="F10" s="108"/>
      <c r="G10" s="108"/>
      <c r="H10" s="108"/>
      <c r="I10" s="109"/>
      <c r="J10" s="109"/>
      <c r="K10" s="108"/>
      <c r="L10" s="108"/>
      <c r="M10" s="108"/>
      <c r="N10" s="109"/>
      <c r="O10" s="109"/>
      <c r="P10" s="108"/>
      <c r="Q10" s="108"/>
      <c r="R10" s="108"/>
      <c r="S10" s="108"/>
      <c r="T10" s="108"/>
      <c r="U10" s="109"/>
      <c r="V10" s="109"/>
      <c r="W10" s="109"/>
      <c r="X10" s="108"/>
      <c r="Y10" s="108"/>
      <c r="Z10" s="108"/>
      <c r="AA10" s="109"/>
      <c r="AB10" s="109"/>
      <c r="AC10" s="108"/>
      <c r="AD10" s="108"/>
      <c r="AE10" s="108"/>
      <c r="AF10" s="109"/>
      <c r="AG10" s="109"/>
      <c r="AH10" s="110"/>
      <c r="AI10" s="111"/>
      <c r="AJ10" s="112"/>
      <c r="AK10" s="111"/>
      <c r="AL10" s="113"/>
    </row>
    <row r="11" spans="1:38" s="85" customFormat="1" ht="23" customHeight="1" x14ac:dyDescent="0.2">
      <c r="A11" s="115"/>
      <c r="B11" s="116" t="s">
        <v>167</v>
      </c>
      <c r="C11" s="116"/>
      <c r="D11" s="116"/>
      <c r="E11" s="117" t="s">
        <v>86</v>
      </c>
      <c r="F11" s="118">
        <v>6</v>
      </c>
      <c r="G11" s="119">
        <v>6</v>
      </c>
      <c r="H11" s="120">
        <v>6</v>
      </c>
      <c r="I11" s="121"/>
      <c r="J11" s="121"/>
      <c r="K11" s="118">
        <v>7</v>
      </c>
      <c r="L11" s="119">
        <v>7</v>
      </c>
      <c r="M11" s="120">
        <v>7</v>
      </c>
      <c r="N11" s="122"/>
      <c r="O11" s="122"/>
      <c r="P11" s="119">
        <v>9</v>
      </c>
      <c r="Q11" s="119">
        <v>9</v>
      </c>
      <c r="R11" s="119">
        <v>9</v>
      </c>
      <c r="S11" s="119">
        <v>9</v>
      </c>
      <c r="T11" s="120" t="s">
        <v>97</v>
      </c>
      <c r="U11" s="121"/>
      <c r="V11" s="121"/>
      <c r="W11" s="123"/>
      <c r="X11" s="124">
        <v>8</v>
      </c>
      <c r="Y11" s="119">
        <v>8</v>
      </c>
      <c r="Z11" s="120">
        <v>8</v>
      </c>
      <c r="AA11" s="125"/>
      <c r="AB11" s="122"/>
      <c r="AC11" s="124">
        <v>9</v>
      </c>
      <c r="AD11" s="119">
        <v>9</v>
      </c>
      <c r="AE11" s="120">
        <v>9</v>
      </c>
      <c r="AF11" s="121"/>
      <c r="AG11" s="126"/>
      <c r="AH11" s="83"/>
      <c r="AI11" s="261" t="s">
        <v>3</v>
      </c>
      <c r="AJ11" s="262"/>
      <c r="AK11" s="262"/>
      <c r="AL11" s="263"/>
    </row>
    <row r="12" spans="1:38" s="147" customFormat="1" ht="52" customHeight="1" x14ac:dyDescent="0.2">
      <c r="A12" s="127">
        <f>A11+1</f>
        <v>1</v>
      </c>
      <c r="B12" s="128">
        <v>5032</v>
      </c>
      <c r="C12" s="129" t="s">
        <v>140</v>
      </c>
      <c r="D12" s="129" t="s">
        <v>9</v>
      </c>
      <c r="E12" s="130" t="s">
        <v>95</v>
      </c>
      <c r="F12" s="131">
        <v>2</v>
      </c>
      <c r="G12" s="132">
        <v>1</v>
      </c>
      <c r="H12" s="133">
        <v>1</v>
      </c>
      <c r="I12" s="134">
        <f>SUM(F12:H12)</f>
        <v>4</v>
      </c>
      <c r="J12" s="135">
        <v>1</v>
      </c>
      <c r="K12" s="356">
        <v>-3</v>
      </c>
      <c r="L12" s="136">
        <v>2</v>
      </c>
      <c r="M12" s="137">
        <v>1</v>
      </c>
      <c r="N12" s="157">
        <f>3+2+1</f>
        <v>6</v>
      </c>
      <c r="O12" s="139">
        <v>1</v>
      </c>
      <c r="P12" s="132">
        <v>1</v>
      </c>
      <c r="Q12" s="132">
        <v>2</v>
      </c>
      <c r="R12" s="132">
        <v>1</v>
      </c>
      <c r="S12" s="132">
        <v>1</v>
      </c>
      <c r="T12" s="133" t="s">
        <v>97</v>
      </c>
      <c r="U12" s="134">
        <f>SUM(P12:T12)</f>
        <v>5</v>
      </c>
      <c r="V12" s="135">
        <v>1</v>
      </c>
      <c r="W12" s="140">
        <f>SUM(P12:R12)</f>
        <v>4</v>
      </c>
      <c r="X12" s="358">
        <v>2</v>
      </c>
      <c r="Y12" s="360">
        <v>-5</v>
      </c>
      <c r="Z12" s="359">
        <v>1</v>
      </c>
      <c r="AA12" s="157">
        <f>2+5+1</f>
        <v>8</v>
      </c>
      <c r="AB12" s="143">
        <v>2</v>
      </c>
      <c r="AC12" s="363">
        <v>3</v>
      </c>
      <c r="AD12" s="357">
        <v>-5</v>
      </c>
      <c r="AE12" s="364">
        <v>3</v>
      </c>
      <c r="AF12" s="149">
        <f>3+5+3</f>
        <v>11</v>
      </c>
      <c r="AG12" s="375">
        <v>3</v>
      </c>
      <c r="AH12" s="144"/>
      <c r="AI12" s="127">
        <f t="shared" ref="AI12:AI22" si="0">I12+N12+W12+AA12+AF12</f>
        <v>33</v>
      </c>
      <c r="AJ12" s="145">
        <f>-3-5-5</f>
        <v>-13</v>
      </c>
      <c r="AK12" s="128">
        <f t="shared" ref="AK12:AK22" si="1">AI12+AJ12</f>
        <v>20</v>
      </c>
      <c r="AL12" s="146">
        <v>1</v>
      </c>
    </row>
    <row r="13" spans="1:38" s="147" customFormat="1" ht="48" customHeight="1" x14ac:dyDescent="0.2">
      <c r="A13" s="127">
        <f>A12+1</f>
        <v>2</v>
      </c>
      <c r="B13" s="128">
        <v>708</v>
      </c>
      <c r="C13" s="129" t="s">
        <v>12</v>
      </c>
      <c r="D13" s="129" t="s">
        <v>13</v>
      </c>
      <c r="E13" s="130" t="s">
        <v>176</v>
      </c>
      <c r="F13" s="352" t="s">
        <v>159</v>
      </c>
      <c r="G13" s="350" t="s">
        <v>159</v>
      </c>
      <c r="H13" s="351" t="s">
        <v>159</v>
      </c>
      <c r="I13" s="149">
        <f>7+7+7</f>
        <v>21</v>
      </c>
      <c r="J13" s="135">
        <v>6</v>
      </c>
      <c r="K13" s="148">
        <v>1</v>
      </c>
      <c r="L13" s="136">
        <v>3</v>
      </c>
      <c r="M13" s="137">
        <v>2</v>
      </c>
      <c r="N13" s="138">
        <f>SUM(K13:M13)</f>
        <v>6</v>
      </c>
      <c r="O13" s="139">
        <v>2</v>
      </c>
      <c r="P13" s="132">
        <v>4</v>
      </c>
      <c r="Q13" s="132">
        <v>4</v>
      </c>
      <c r="R13" s="132">
        <v>2</v>
      </c>
      <c r="S13" s="132">
        <v>4</v>
      </c>
      <c r="T13" s="133" t="s">
        <v>97</v>
      </c>
      <c r="U13" s="134">
        <f>SUM(P13:T13)</f>
        <v>14</v>
      </c>
      <c r="V13" s="135">
        <v>4</v>
      </c>
      <c r="W13" s="140">
        <f>SUM(P13:R13)</f>
        <v>10</v>
      </c>
      <c r="X13" s="358">
        <v>3</v>
      </c>
      <c r="Y13" s="145">
        <v>1</v>
      </c>
      <c r="Z13" s="359">
        <v>4</v>
      </c>
      <c r="AA13" s="138">
        <f>SUM(X13:Z13)</f>
        <v>8</v>
      </c>
      <c r="AB13" s="143">
        <v>3</v>
      </c>
      <c r="AC13" s="363">
        <v>1</v>
      </c>
      <c r="AD13" s="365">
        <v>2</v>
      </c>
      <c r="AE13" s="364">
        <v>2</v>
      </c>
      <c r="AF13" s="134">
        <f>SUM(AC13:AE13)</f>
        <v>5</v>
      </c>
      <c r="AG13" s="375">
        <v>1</v>
      </c>
      <c r="AH13" s="144"/>
      <c r="AI13" s="127">
        <f>I13+N13+W13+AA13+AF13</f>
        <v>50</v>
      </c>
      <c r="AJ13" s="145">
        <f>-7-7-7</f>
        <v>-21</v>
      </c>
      <c r="AK13" s="128">
        <f>AI13+AJ13</f>
        <v>29</v>
      </c>
      <c r="AL13" s="146">
        <f>AL12+1</f>
        <v>2</v>
      </c>
    </row>
    <row r="14" spans="1:38" s="147" customFormat="1" ht="48" customHeight="1" x14ac:dyDescent="0.2">
      <c r="A14" s="127">
        <f t="shared" ref="A14:A22" si="2">A13+1</f>
        <v>3</v>
      </c>
      <c r="B14" s="128">
        <v>5650</v>
      </c>
      <c r="C14" s="129" t="s">
        <v>11</v>
      </c>
      <c r="D14" s="129" t="s">
        <v>10</v>
      </c>
      <c r="E14" s="130" t="s">
        <v>79</v>
      </c>
      <c r="F14" s="131">
        <v>1</v>
      </c>
      <c r="G14" s="132">
        <v>2</v>
      </c>
      <c r="H14" s="133">
        <v>2</v>
      </c>
      <c r="I14" s="134">
        <f>SUM(F14:H14)</f>
        <v>5</v>
      </c>
      <c r="J14" s="135">
        <v>2</v>
      </c>
      <c r="K14" s="148">
        <v>2</v>
      </c>
      <c r="L14" s="136">
        <v>1</v>
      </c>
      <c r="M14" s="137">
        <v>4</v>
      </c>
      <c r="N14" s="138">
        <f>SUM(K14:M14)</f>
        <v>7</v>
      </c>
      <c r="O14" s="139">
        <v>3</v>
      </c>
      <c r="P14" s="357">
        <v>-5</v>
      </c>
      <c r="Q14" s="132">
        <v>1</v>
      </c>
      <c r="R14" s="132">
        <v>4</v>
      </c>
      <c r="S14" s="132">
        <v>3</v>
      </c>
      <c r="T14" s="133" t="s">
        <v>97</v>
      </c>
      <c r="U14" s="134">
        <f>5+1+4+3</f>
        <v>13</v>
      </c>
      <c r="V14" s="135">
        <v>3</v>
      </c>
      <c r="W14" s="162">
        <f>5+1+4</f>
        <v>10</v>
      </c>
      <c r="X14" s="361">
        <v>-7</v>
      </c>
      <c r="Y14" s="145">
        <v>2</v>
      </c>
      <c r="Z14" s="359">
        <v>5</v>
      </c>
      <c r="AA14" s="157">
        <f>7+2+5</f>
        <v>14</v>
      </c>
      <c r="AB14" s="143">
        <v>5</v>
      </c>
      <c r="AC14" s="363">
        <v>2</v>
      </c>
      <c r="AD14" s="357" t="s">
        <v>162</v>
      </c>
      <c r="AE14" s="364">
        <v>4</v>
      </c>
      <c r="AF14" s="149">
        <f>2+10+4</f>
        <v>16</v>
      </c>
      <c r="AG14" s="375">
        <v>5</v>
      </c>
      <c r="AH14" s="144"/>
      <c r="AI14" s="127">
        <f t="shared" si="0"/>
        <v>52</v>
      </c>
      <c r="AJ14" s="145">
        <f>-5-7-10</f>
        <v>-22</v>
      </c>
      <c r="AK14" s="128">
        <f t="shared" si="1"/>
        <v>30</v>
      </c>
      <c r="AL14" s="146">
        <f t="shared" ref="AL14:AL22" si="3">AL13+1</f>
        <v>3</v>
      </c>
    </row>
    <row r="15" spans="1:38" s="147" customFormat="1" ht="48" x14ac:dyDescent="0.2">
      <c r="A15" s="127">
        <f t="shared" si="2"/>
        <v>4</v>
      </c>
      <c r="B15" s="128">
        <v>3062</v>
      </c>
      <c r="C15" s="129" t="s">
        <v>132</v>
      </c>
      <c r="D15" s="129" t="s">
        <v>19</v>
      </c>
      <c r="E15" s="130" t="s">
        <v>139</v>
      </c>
      <c r="F15" s="131">
        <v>3</v>
      </c>
      <c r="G15" s="132">
        <v>3</v>
      </c>
      <c r="H15" s="133">
        <v>3</v>
      </c>
      <c r="I15" s="134">
        <f>SUM(F15:H15)</f>
        <v>9</v>
      </c>
      <c r="J15" s="135">
        <v>3</v>
      </c>
      <c r="K15" s="148">
        <v>5</v>
      </c>
      <c r="L15" s="136">
        <v>5</v>
      </c>
      <c r="M15" s="137">
        <v>5</v>
      </c>
      <c r="N15" s="138">
        <f>SUM(K15:M15)</f>
        <v>15</v>
      </c>
      <c r="O15" s="139">
        <v>5</v>
      </c>
      <c r="P15" s="132">
        <v>6</v>
      </c>
      <c r="Q15" s="132">
        <v>5</v>
      </c>
      <c r="R15" s="132">
        <v>5</v>
      </c>
      <c r="S15" s="132" t="s">
        <v>103</v>
      </c>
      <c r="T15" s="133" t="s">
        <v>97</v>
      </c>
      <c r="U15" s="149">
        <v>26</v>
      </c>
      <c r="V15" s="135">
        <v>6</v>
      </c>
      <c r="W15" s="140">
        <f>SUM(P15:R15)</f>
        <v>16</v>
      </c>
      <c r="X15" s="358">
        <v>6</v>
      </c>
      <c r="Y15" s="145">
        <v>7</v>
      </c>
      <c r="Z15" s="362">
        <v>-8</v>
      </c>
      <c r="AA15" s="157">
        <f>6+7+8</f>
        <v>21</v>
      </c>
      <c r="AB15" s="143">
        <v>8</v>
      </c>
      <c r="AC15" s="366">
        <v>-8</v>
      </c>
      <c r="AD15" s="365">
        <v>7</v>
      </c>
      <c r="AE15" s="367">
        <v>-9</v>
      </c>
      <c r="AF15" s="149">
        <f>8+7+9</f>
        <v>24</v>
      </c>
      <c r="AG15" s="375">
        <v>9</v>
      </c>
      <c r="AH15" s="144"/>
      <c r="AI15" s="127">
        <f t="shared" si="0"/>
        <v>85</v>
      </c>
      <c r="AJ15" s="145">
        <f>-8-8-9</f>
        <v>-25</v>
      </c>
      <c r="AK15" s="128">
        <f t="shared" si="1"/>
        <v>60</v>
      </c>
      <c r="AL15" s="146">
        <f t="shared" si="3"/>
        <v>4</v>
      </c>
    </row>
    <row r="16" spans="1:38" s="147" customFormat="1" ht="48" x14ac:dyDescent="0.2">
      <c r="A16" s="127">
        <f t="shared" si="2"/>
        <v>5</v>
      </c>
      <c r="B16" s="150">
        <v>3738</v>
      </c>
      <c r="C16" s="151" t="s">
        <v>39</v>
      </c>
      <c r="D16" s="151" t="s">
        <v>16</v>
      </c>
      <c r="E16" s="152" t="s">
        <v>142</v>
      </c>
      <c r="F16" s="352" t="s">
        <v>160</v>
      </c>
      <c r="G16" s="350" t="s">
        <v>160</v>
      </c>
      <c r="H16" s="351" t="s">
        <v>160</v>
      </c>
      <c r="I16" s="153">
        <f>12+12+12</f>
        <v>36</v>
      </c>
      <c r="J16" s="154" t="s">
        <v>40</v>
      </c>
      <c r="K16" s="148" t="s">
        <v>164</v>
      </c>
      <c r="L16" s="155">
        <v>4</v>
      </c>
      <c r="M16" s="156">
        <v>3</v>
      </c>
      <c r="N16" s="157">
        <f>8+4+3</f>
        <v>15</v>
      </c>
      <c r="O16" s="158">
        <v>4</v>
      </c>
      <c r="P16" s="159">
        <v>3</v>
      </c>
      <c r="Q16" s="132" t="s">
        <v>103</v>
      </c>
      <c r="R16" s="132" t="s">
        <v>103</v>
      </c>
      <c r="S16" s="132" t="s">
        <v>103</v>
      </c>
      <c r="T16" s="161" t="s">
        <v>97</v>
      </c>
      <c r="U16" s="149">
        <f>3+10+10+10</f>
        <v>33</v>
      </c>
      <c r="V16" s="154">
        <v>7</v>
      </c>
      <c r="W16" s="162">
        <f>3+10+10</f>
        <v>23</v>
      </c>
      <c r="X16" s="163">
        <v>4</v>
      </c>
      <c r="Y16" s="150">
        <v>4</v>
      </c>
      <c r="Z16" s="164">
        <v>2</v>
      </c>
      <c r="AA16" s="138">
        <f t="shared" ref="AA16:AA20" si="4">SUM(X16:Z16)</f>
        <v>10</v>
      </c>
      <c r="AB16" s="165">
        <v>4</v>
      </c>
      <c r="AC16" s="166">
        <v>6</v>
      </c>
      <c r="AD16" s="159">
        <v>3</v>
      </c>
      <c r="AE16" s="161">
        <v>7</v>
      </c>
      <c r="AF16" s="167">
        <f t="shared" ref="AF16:AF23" si="5">SUM(AC16:AE16)</f>
        <v>16</v>
      </c>
      <c r="AG16" s="374">
        <v>6</v>
      </c>
      <c r="AH16" s="168"/>
      <c r="AI16" s="127">
        <f t="shared" si="0"/>
        <v>100</v>
      </c>
      <c r="AJ16" s="145">
        <f>-12-12-12</f>
        <v>-36</v>
      </c>
      <c r="AK16" s="128">
        <f t="shared" si="1"/>
        <v>64</v>
      </c>
      <c r="AL16" s="146">
        <f t="shared" si="3"/>
        <v>5</v>
      </c>
    </row>
    <row r="17" spans="1:38" s="169" customFormat="1" ht="49" customHeight="1" x14ac:dyDescent="0.2">
      <c r="A17" s="127">
        <f t="shared" si="2"/>
        <v>6</v>
      </c>
      <c r="B17" s="128" t="s">
        <v>158</v>
      </c>
      <c r="C17" s="129" t="s">
        <v>17</v>
      </c>
      <c r="D17" s="129" t="s">
        <v>18</v>
      </c>
      <c r="E17" s="130" t="s">
        <v>106</v>
      </c>
      <c r="F17" s="131">
        <v>4</v>
      </c>
      <c r="G17" s="132">
        <v>5</v>
      </c>
      <c r="H17" s="133">
        <v>4</v>
      </c>
      <c r="I17" s="134">
        <f>SUM(F17:H17)</f>
        <v>13</v>
      </c>
      <c r="J17" s="135">
        <v>4</v>
      </c>
      <c r="K17" s="148">
        <v>6</v>
      </c>
      <c r="L17" s="136">
        <v>7</v>
      </c>
      <c r="M17" s="137">
        <v>7</v>
      </c>
      <c r="N17" s="138">
        <f>SUM(K17:M17)</f>
        <v>20</v>
      </c>
      <c r="O17" s="139">
        <v>7</v>
      </c>
      <c r="P17" s="350" t="s">
        <v>161</v>
      </c>
      <c r="Q17" s="350" t="s">
        <v>161</v>
      </c>
      <c r="R17" s="350" t="s">
        <v>161</v>
      </c>
      <c r="S17" s="132" t="s">
        <v>103</v>
      </c>
      <c r="T17" s="133" t="s">
        <v>97</v>
      </c>
      <c r="U17" s="149">
        <f>10+10+10+10</f>
        <v>40</v>
      </c>
      <c r="V17" s="135">
        <v>8</v>
      </c>
      <c r="W17" s="162">
        <f>10+10+10</f>
        <v>30</v>
      </c>
      <c r="X17" s="141">
        <v>8</v>
      </c>
      <c r="Y17" s="128">
        <v>6</v>
      </c>
      <c r="Z17" s="142">
        <v>6</v>
      </c>
      <c r="AA17" s="138">
        <f t="shared" si="4"/>
        <v>20</v>
      </c>
      <c r="AB17" s="143">
        <v>7</v>
      </c>
      <c r="AC17" s="131">
        <v>7</v>
      </c>
      <c r="AD17" s="132">
        <v>6</v>
      </c>
      <c r="AE17" s="133">
        <v>5</v>
      </c>
      <c r="AF17" s="134">
        <f t="shared" si="5"/>
        <v>18</v>
      </c>
      <c r="AG17" s="375">
        <v>7</v>
      </c>
      <c r="AH17" s="144"/>
      <c r="AI17" s="127">
        <f t="shared" si="0"/>
        <v>101</v>
      </c>
      <c r="AJ17" s="145">
        <f>-10-10-10</f>
        <v>-30</v>
      </c>
      <c r="AK17" s="128">
        <f t="shared" si="1"/>
        <v>71</v>
      </c>
      <c r="AL17" s="146">
        <f t="shared" si="3"/>
        <v>6</v>
      </c>
    </row>
    <row r="18" spans="1:38" s="169" customFormat="1" ht="72" x14ac:dyDescent="0.2">
      <c r="A18" s="127">
        <f t="shared" si="2"/>
        <v>7</v>
      </c>
      <c r="B18" s="150">
        <v>1065</v>
      </c>
      <c r="C18" s="151" t="s">
        <v>44</v>
      </c>
      <c r="D18" s="129" t="s">
        <v>141</v>
      </c>
      <c r="E18" s="130" t="s">
        <v>96</v>
      </c>
      <c r="F18" s="352" t="s">
        <v>160</v>
      </c>
      <c r="G18" s="350" t="s">
        <v>160</v>
      </c>
      <c r="H18" s="351" t="s">
        <v>160</v>
      </c>
      <c r="I18" s="153">
        <f>12+12+12</f>
        <v>36</v>
      </c>
      <c r="J18" s="154" t="s">
        <v>40</v>
      </c>
      <c r="K18" s="170">
        <v>4</v>
      </c>
      <c r="L18" s="155">
        <v>6</v>
      </c>
      <c r="M18" s="156">
        <v>6</v>
      </c>
      <c r="N18" s="138">
        <f>SUM(K18:M18)</f>
        <v>16</v>
      </c>
      <c r="O18" s="158">
        <v>6</v>
      </c>
      <c r="P18" s="159">
        <v>7</v>
      </c>
      <c r="Q18" s="159">
        <v>6</v>
      </c>
      <c r="R18" s="159">
        <v>6</v>
      </c>
      <c r="S18" s="159">
        <v>5</v>
      </c>
      <c r="T18" s="161" t="s">
        <v>97</v>
      </c>
      <c r="U18" s="134">
        <f>SUM(P18:T18)</f>
        <v>24</v>
      </c>
      <c r="V18" s="154">
        <v>5</v>
      </c>
      <c r="W18" s="140">
        <f>SUM(P18:R18)</f>
        <v>19</v>
      </c>
      <c r="X18" s="163">
        <v>5</v>
      </c>
      <c r="Y18" s="150">
        <v>8</v>
      </c>
      <c r="Z18" s="164">
        <v>7</v>
      </c>
      <c r="AA18" s="138">
        <f t="shared" si="4"/>
        <v>20</v>
      </c>
      <c r="AB18" s="165">
        <v>6</v>
      </c>
      <c r="AC18" s="166">
        <v>9</v>
      </c>
      <c r="AD18" s="159">
        <v>8</v>
      </c>
      <c r="AE18" s="161">
        <v>6</v>
      </c>
      <c r="AF18" s="167">
        <f t="shared" si="5"/>
        <v>23</v>
      </c>
      <c r="AG18" s="374">
        <v>8</v>
      </c>
      <c r="AH18" s="168"/>
      <c r="AI18" s="127">
        <f t="shared" si="0"/>
        <v>114</v>
      </c>
      <c r="AJ18" s="171">
        <f>-12-12-12</f>
        <v>-36</v>
      </c>
      <c r="AK18" s="128">
        <f t="shared" si="1"/>
        <v>78</v>
      </c>
      <c r="AL18" s="146">
        <f t="shared" si="3"/>
        <v>7</v>
      </c>
    </row>
    <row r="19" spans="1:38" s="147" customFormat="1" ht="59" customHeight="1" x14ac:dyDescent="0.2">
      <c r="A19" s="127">
        <f t="shared" si="2"/>
        <v>8</v>
      </c>
      <c r="B19" s="174" t="s">
        <v>157</v>
      </c>
      <c r="C19" s="175" t="s">
        <v>101</v>
      </c>
      <c r="D19" s="175" t="s">
        <v>45</v>
      </c>
      <c r="E19" s="176" t="s">
        <v>177</v>
      </c>
      <c r="F19" s="352" t="s">
        <v>160</v>
      </c>
      <c r="G19" s="350" t="s">
        <v>160</v>
      </c>
      <c r="H19" s="351" t="s">
        <v>160</v>
      </c>
      <c r="I19" s="153">
        <f>12+12+12</f>
        <v>36</v>
      </c>
      <c r="J19" s="135" t="s">
        <v>40</v>
      </c>
      <c r="K19" s="371" t="s">
        <v>137</v>
      </c>
      <c r="L19" s="136" t="s">
        <v>137</v>
      </c>
      <c r="M19" s="137" t="s">
        <v>137</v>
      </c>
      <c r="N19" s="157">
        <f>12+12+12</f>
        <v>36</v>
      </c>
      <c r="O19" s="143" t="s">
        <v>40</v>
      </c>
      <c r="P19" s="132" t="s">
        <v>105</v>
      </c>
      <c r="Q19" s="132" t="s">
        <v>103</v>
      </c>
      <c r="R19" s="132" t="s">
        <v>103</v>
      </c>
      <c r="S19" s="132" t="s">
        <v>103</v>
      </c>
      <c r="T19" s="133" t="s">
        <v>97</v>
      </c>
      <c r="U19" s="149">
        <f>10+10+10+10</f>
        <v>40</v>
      </c>
      <c r="V19" s="135">
        <v>8</v>
      </c>
      <c r="W19" s="140">
        <f>10+10+10</f>
        <v>30</v>
      </c>
      <c r="X19" s="372" t="s">
        <v>138</v>
      </c>
      <c r="Y19" s="174" t="s">
        <v>138</v>
      </c>
      <c r="Z19" s="373" t="s">
        <v>138</v>
      </c>
      <c r="AA19" s="157">
        <f>12+12+12</f>
        <v>36</v>
      </c>
      <c r="AB19" s="143" t="s">
        <v>40</v>
      </c>
      <c r="AC19" s="166">
        <v>4</v>
      </c>
      <c r="AD19" s="159">
        <v>4</v>
      </c>
      <c r="AE19" s="161">
        <v>1</v>
      </c>
      <c r="AF19" s="167">
        <f t="shared" ref="AF19" si="6">SUM(AC19:AE19)</f>
        <v>9</v>
      </c>
      <c r="AG19" s="374">
        <v>2</v>
      </c>
      <c r="AH19" s="144"/>
      <c r="AI19" s="127">
        <f t="shared" si="0"/>
        <v>147</v>
      </c>
      <c r="AJ19" s="145">
        <f t="shared" ref="AJ19:AJ22" si="7">-12-12-12</f>
        <v>-36</v>
      </c>
      <c r="AK19" s="128">
        <f>AI19+AJ19</f>
        <v>111</v>
      </c>
      <c r="AL19" s="146">
        <f t="shared" si="3"/>
        <v>8</v>
      </c>
    </row>
    <row r="20" spans="1:38" s="147" customFormat="1" ht="48" x14ac:dyDescent="0.2">
      <c r="A20" s="127">
        <f t="shared" si="2"/>
        <v>9</v>
      </c>
      <c r="B20" s="128">
        <v>5643</v>
      </c>
      <c r="C20" s="129" t="s">
        <v>135</v>
      </c>
      <c r="D20" s="129" t="s">
        <v>136</v>
      </c>
      <c r="E20" s="130"/>
      <c r="F20" s="352" t="s">
        <v>160</v>
      </c>
      <c r="G20" s="350" t="s">
        <v>160</v>
      </c>
      <c r="H20" s="351" t="s">
        <v>160</v>
      </c>
      <c r="I20" s="153">
        <f>12+12+12</f>
        <v>36</v>
      </c>
      <c r="J20" s="135" t="s">
        <v>40</v>
      </c>
      <c r="K20" s="371" t="s">
        <v>137</v>
      </c>
      <c r="L20" s="136" t="s">
        <v>137</v>
      </c>
      <c r="M20" s="137" t="s">
        <v>137</v>
      </c>
      <c r="N20" s="157">
        <f>12+12+12</f>
        <v>36</v>
      </c>
      <c r="O20" s="143" t="s">
        <v>40</v>
      </c>
      <c r="P20" s="132" t="s">
        <v>137</v>
      </c>
      <c r="Q20" s="132" t="s">
        <v>137</v>
      </c>
      <c r="R20" s="132" t="s">
        <v>137</v>
      </c>
      <c r="S20" s="132" t="s">
        <v>137</v>
      </c>
      <c r="T20" s="133" t="s">
        <v>97</v>
      </c>
      <c r="U20" s="149">
        <f>12+12+12+12</f>
        <v>48</v>
      </c>
      <c r="V20" s="135" t="s">
        <v>40</v>
      </c>
      <c r="W20" s="162">
        <f>12+12+12</f>
        <v>36</v>
      </c>
      <c r="X20" s="141">
        <v>1</v>
      </c>
      <c r="Y20" s="128">
        <v>3</v>
      </c>
      <c r="Z20" s="142">
        <v>3</v>
      </c>
      <c r="AA20" s="138">
        <f t="shared" si="4"/>
        <v>7</v>
      </c>
      <c r="AB20" s="143">
        <v>1</v>
      </c>
      <c r="AC20" s="131" t="s">
        <v>138</v>
      </c>
      <c r="AD20" s="132" t="s">
        <v>138</v>
      </c>
      <c r="AE20" s="133" t="s">
        <v>138</v>
      </c>
      <c r="AF20" s="149">
        <f>12+12+12</f>
        <v>36</v>
      </c>
      <c r="AG20" s="375" t="s">
        <v>40</v>
      </c>
      <c r="AH20" s="144"/>
      <c r="AI20" s="127">
        <f t="shared" si="0"/>
        <v>151</v>
      </c>
      <c r="AJ20" s="145">
        <f>-12-12-12</f>
        <v>-36</v>
      </c>
      <c r="AK20" s="128">
        <f t="shared" si="1"/>
        <v>115</v>
      </c>
      <c r="AL20" s="146">
        <f t="shared" si="3"/>
        <v>9</v>
      </c>
    </row>
    <row r="21" spans="1:38" s="147" customFormat="1" ht="48" x14ac:dyDescent="0.2">
      <c r="A21" s="127">
        <f t="shared" si="2"/>
        <v>10</v>
      </c>
      <c r="B21" s="128">
        <v>5255</v>
      </c>
      <c r="C21" s="129" t="s">
        <v>107</v>
      </c>
      <c r="D21" s="173" t="s">
        <v>112</v>
      </c>
      <c r="E21" s="130" t="s">
        <v>108</v>
      </c>
      <c r="F21" s="352" t="s">
        <v>160</v>
      </c>
      <c r="G21" s="350" t="s">
        <v>160</v>
      </c>
      <c r="H21" s="351" t="s">
        <v>160</v>
      </c>
      <c r="I21" s="153">
        <f>12+12+12</f>
        <v>36</v>
      </c>
      <c r="J21" s="135" t="s">
        <v>40</v>
      </c>
      <c r="K21" s="371" t="s">
        <v>137</v>
      </c>
      <c r="L21" s="136" t="s">
        <v>137</v>
      </c>
      <c r="M21" s="137" t="s">
        <v>137</v>
      </c>
      <c r="N21" s="157">
        <f>12+12+12</f>
        <v>36</v>
      </c>
      <c r="O21" s="143" t="s">
        <v>40</v>
      </c>
      <c r="P21" s="132">
        <v>2</v>
      </c>
      <c r="Q21" s="132">
        <v>3</v>
      </c>
      <c r="R21" s="132">
        <v>3</v>
      </c>
      <c r="S21" s="132">
        <v>2</v>
      </c>
      <c r="T21" s="133" t="s">
        <v>97</v>
      </c>
      <c r="U21" s="134">
        <f>SUM(P21:T21)</f>
        <v>10</v>
      </c>
      <c r="V21" s="135">
        <v>2</v>
      </c>
      <c r="W21" s="140">
        <f>SUM(P21:R21)</f>
        <v>8</v>
      </c>
      <c r="X21" s="141" t="s">
        <v>138</v>
      </c>
      <c r="Y21" s="128" t="s">
        <v>138</v>
      </c>
      <c r="Z21" s="142" t="s">
        <v>138</v>
      </c>
      <c r="AA21" s="157">
        <f>12+12+12</f>
        <v>36</v>
      </c>
      <c r="AB21" s="143" t="s">
        <v>40</v>
      </c>
      <c r="AC21" s="131" t="s">
        <v>138</v>
      </c>
      <c r="AD21" s="132" t="s">
        <v>138</v>
      </c>
      <c r="AE21" s="133" t="s">
        <v>138</v>
      </c>
      <c r="AF21" s="149">
        <f>12+12+12</f>
        <v>36</v>
      </c>
      <c r="AG21" s="375" t="s">
        <v>40</v>
      </c>
      <c r="AH21" s="144"/>
      <c r="AI21" s="127">
        <f t="shared" si="0"/>
        <v>152</v>
      </c>
      <c r="AJ21" s="145">
        <f t="shared" si="7"/>
        <v>-36</v>
      </c>
      <c r="AK21" s="128">
        <f t="shared" si="1"/>
        <v>116</v>
      </c>
      <c r="AL21" s="146">
        <f t="shared" si="3"/>
        <v>10</v>
      </c>
    </row>
    <row r="22" spans="1:38" s="147" customFormat="1" ht="48" x14ac:dyDescent="0.2">
      <c r="A22" s="127">
        <f t="shared" si="2"/>
        <v>11</v>
      </c>
      <c r="B22" s="128">
        <v>5643</v>
      </c>
      <c r="C22" s="129" t="s">
        <v>14</v>
      </c>
      <c r="D22" s="129" t="s">
        <v>15</v>
      </c>
      <c r="E22" s="130" t="s">
        <v>16</v>
      </c>
      <c r="F22" s="131" t="s">
        <v>104</v>
      </c>
      <c r="G22" s="132">
        <v>4</v>
      </c>
      <c r="H22" s="133">
        <v>5</v>
      </c>
      <c r="I22" s="149">
        <f>7+4+5</f>
        <v>16</v>
      </c>
      <c r="J22" s="135">
        <v>5</v>
      </c>
      <c r="K22" s="354" t="s">
        <v>160</v>
      </c>
      <c r="L22" s="355" t="s">
        <v>160</v>
      </c>
      <c r="M22" s="353" t="s">
        <v>160</v>
      </c>
      <c r="N22" s="157">
        <f>12+12+12</f>
        <v>36</v>
      </c>
      <c r="O22" s="143" t="s">
        <v>40</v>
      </c>
      <c r="P22" s="132" t="s">
        <v>137</v>
      </c>
      <c r="Q22" s="132" t="s">
        <v>137</v>
      </c>
      <c r="R22" s="132" t="s">
        <v>137</v>
      </c>
      <c r="S22" s="132" t="s">
        <v>137</v>
      </c>
      <c r="T22" s="133" t="s">
        <v>97</v>
      </c>
      <c r="U22" s="149">
        <f>12+12+12+12</f>
        <v>48</v>
      </c>
      <c r="V22" s="135" t="s">
        <v>40</v>
      </c>
      <c r="W22" s="162">
        <f>12+12+12</f>
        <v>36</v>
      </c>
      <c r="X22" s="141" t="s">
        <v>138</v>
      </c>
      <c r="Y22" s="128" t="s">
        <v>138</v>
      </c>
      <c r="Z22" s="142" t="s">
        <v>138</v>
      </c>
      <c r="AA22" s="157">
        <f>12+12+12</f>
        <v>36</v>
      </c>
      <c r="AB22" s="143" t="s">
        <v>40</v>
      </c>
      <c r="AC22" s="131" t="s">
        <v>138</v>
      </c>
      <c r="AD22" s="132" t="s">
        <v>138</v>
      </c>
      <c r="AE22" s="133" t="s">
        <v>138</v>
      </c>
      <c r="AF22" s="149">
        <f>12+12+12</f>
        <v>36</v>
      </c>
      <c r="AG22" s="375" t="s">
        <v>40</v>
      </c>
      <c r="AH22" s="144"/>
      <c r="AI22" s="127">
        <f t="shared" si="0"/>
        <v>160</v>
      </c>
      <c r="AJ22" s="145">
        <f t="shared" si="7"/>
        <v>-36</v>
      </c>
      <c r="AK22" s="128">
        <f t="shared" si="1"/>
        <v>124</v>
      </c>
      <c r="AL22" s="146">
        <f t="shared" si="3"/>
        <v>11</v>
      </c>
    </row>
    <row r="23" spans="1:38" s="147" customFormat="1" ht="49" thickBot="1" x14ac:dyDescent="0.25">
      <c r="A23" s="201" t="s">
        <v>144</v>
      </c>
      <c r="B23" s="392">
        <v>5139</v>
      </c>
      <c r="C23" s="394" t="s">
        <v>153</v>
      </c>
      <c r="D23" s="394" t="s">
        <v>154</v>
      </c>
      <c r="E23" s="395" t="s">
        <v>155</v>
      </c>
      <c r="F23" s="387" t="s">
        <v>144</v>
      </c>
      <c r="G23" s="382" t="s">
        <v>144</v>
      </c>
      <c r="H23" s="396" t="s">
        <v>144</v>
      </c>
      <c r="I23" s="379" t="s">
        <v>144</v>
      </c>
      <c r="J23" s="397" t="s">
        <v>144</v>
      </c>
      <c r="K23" s="398" t="s">
        <v>144</v>
      </c>
      <c r="L23" s="399" t="s">
        <v>144</v>
      </c>
      <c r="M23" s="400" t="s">
        <v>144</v>
      </c>
      <c r="N23" s="386" t="s">
        <v>144</v>
      </c>
      <c r="O23" s="401" t="s">
        <v>144</v>
      </c>
      <c r="P23" s="402" t="s">
        <v>144</v>
      </c>
      <c r="Q23" s="402" t="s">
        <v>144</v>
      </c>
      <c r="R23" s="402" t="s">
        <v>144</v>
      </c>
      <c r="S23" s="402" t="s">
        <v>144</v>
      </c>
      <c r="T23" s="388" t="s">
        <v>144</v>
      </c>
      <c r="U23" s="403" t="s">
        <v>144</v>
      </c>
      <c r="V23" s="397" t="s">
        <v>144</v>
      </c>
      <c r="W23" s="404" t="s">
        <v>144</v>
      </c>
      <c r="X23" s="405" t="s">
        <v>144</v>
      </c>
      <c r="Y23" s="406" t="s">
        <v>144</v>
      </c>
      <c r="Z23" s="407" t="s">
        <v>144</v>
      </c>
      <c r="AA23" s="408" t="s">
        <v>144</v>
      </c>
      <c r="AB23" s="401" t="s">
        <v>144</v>
      </c>
      <c r="AC23" s="387">
        <v>5</v>
      </c>
      <c r="AD23" s="382">
        <v>1</v>
      </c>
      <c r="AE23" s="388">
        <v>8</v>
      </c>
      <c r="AF23" s="409">
        <f t="shared" si="5"/>
        <v>14</v>
      </c>
      <c r="AG23" s="410">
        <v>4</v>
      </c>
      <c r="AH23" s="411"/>
      <c r="AI23" s="201" t="s">
        <v>144</v>
      </c>
      <c r="AJ23" s="391" t="s">
        <v>144</v>
      </c>
      <c r="AK23" s="392" t="s">
        <v>144</v>
      </c>
      <c r="AL23" s="412" t="s">
        <v>144</v>
      </c>
    </row>
    <row r="24" spans="1:38" s="193" customFormat="1" ht="25" thickBot="1" x14ac:dyDescent="0.25">
      <c r="C24" s="194"/>
      <c r="D24" s="194"/>
      <c r="E24" s="194"/>
      <c r="J24" s="110"/>
      <c r="O24" s="110"/>
      <c r="V24" s="110"/>
      <c r="AB24" s="110"/>
      <c r="AG24" s="110"/>
      <c r="AJ24" s="195"/>
      <c r="AL24" s="110"/>
    </row>
    <row r="25" spans="1:38" s="85" customFormat="1" ht="23" customHeight="1" x14ac:dyDescent="0.2">
      <c r="A25" s="115"/>
      <c r="B25" s="116" t="s">
        <v>168</v>
      </c>
      <c r="C25" s="116"/>
      <c r="D25" s="116"/>
      <c r="E25" s="117" t="s">
        <v>86</v>
      </c>
      <c r="F25" s="124">
        <v>4</v>
      </c>
      <c r="G25" s="119">
        <v>4</v>
      </c>
      <c r="H25" s="120">
        <v>4</v>
      </c>
      <c r="I25" s="121"/>
      <c r="J25" s="121"/>
      <c r="K25" s="118">
        <v>5</v>
      </c>
      <c r="L25" s="119">
        <v>5</v>
      </c>
      <c r="M25" s="120">
        <v>5</v>
      </c>
      <c r="N25" s="122"/>
      <c r="O25" s="122"/>
      <c r="P25" s="119">
        <v>1</v>
      </c>
      <c r="Q25" s="119">
        <v>1</v>
      </c>
      <c r="R25" s="119">
        <v>1</v>
      </c>
      <c r="S25" s="119">
        <v>1</v>
      </c>
      <c r="T25" s="120" t="s">
        <v>97</v>
      </c>
      <c r="U25" s="121"/>
      <c r="V25" s="121"/>
      <c r="W25" s="123"/>
      <c r="X25" s="124">
        <v>4</v>
      </c>
      <c r="Y25" s="119">
        <v>4</v>
      </c>
      <c r="Z25" s="120">
        <v>4</v>
      </c>
      <c r="AA25" s="125"/>
      <c r="AB25" s="122"/>
      <c r="AC25" s="124">
        <v>3</v>
      </c>
      <c r="AD25" s="119">
        <v>3</v>
      </c>
      <c r="AE25" s="120">
        <v>3</v>
      </c>
      <c r="AF25" s="121"/>
      <c r="AG25" s="126"/>
      <c r="AH25" s="83"/>
      <c r="AI25" s="261" t="s">
        <v>4</v>
      </c>
      <c r="AJ25" s="262"/>
      <c r="AK25" s="262"/>
      <c r="AL25" s="263"/>
    </row>
    <row r="26" spans="1:38" s="169" customFormat="1" ht="48" x14ac:dyDescent="0.2">
      <c r="A26" s="127">
        <v>1</v>
      </c>
      <c r="B26" s="150">
        <v>78677</v>
      </c>
      <c r="C26" s="151" t="s">
        <v>21</v>
      </c>
      <c r="D26" s="151"/>
      <c r="E26" s="152"/>
      <c r="F26" s="166">
        <v>2</v>
      </c>
      <c r="G26" s="159">
        <v>2</v>
      </c>
      <c r="H26" s="161">
        <v>2</v>
      </c>
      <c r="I26" s="134">
        <f>SUM(F26:H26)</f>
        <v>6</v>
      </c>
      <c r="J26" s="154">
        <v>2</v>
      </c>
      <c r="K26" s="170">
        <v>2</v>
      </c>
      <c r="L26" s="155">
        <v>2</v>
      </c>
      <c r="M26" s="156">
        <v>2</v>
      </c>
      <c r="N26" s="138">
        <f>SUM(K26:M26)</f>
        <v>6</v>
      </c>
      <c r="O26" s="165">
        <v>2</v>
      </c>
      <c r="P26" s="350" t="s">
        <v>163</v>
      </c>
      <c r="Q26" s="350" t="s">
        <v>163</v>
      </c>
      <c r="R26" s="350" t="s">
        <v>163</v>
      </c>
      <c r="S26" s="160" t="s">
        <v>109</v>
      </c>
      <c r="T26" s="196" t="s">
        <v>97</v>
      </c>
      <c r="U26" s="153">
        <f>7+7+7+7</f>
        <v>28</v>
      </c>
      <c r="V26" s="154" t="s">
        <v>40</v>
      </c>
      <c r="W26" s="162">
        <f>7+7+7</f>
        <v>21</v>
      </c>
      <c r="X26" s="163">
        <v>2</v>
      </c>
      <c r="Y26" s="150">
        <v>2</v>
      </c>
      <c r="Z26" s="164">
        <v>3</v>
      </c>
      <c r="AA26" s="138">
        <f>SUM(X26:Z26)</f>
        <v>7</v>
      </c>
      <c r="AB26" s="165">
        <v>2</v>
      </c>
      <c r="AC26" s="166">
        <v>1</v>
      </c>
      <c r="AD26" s="159">
        <v>1</v>
      </c>
      <c r="AE26" s="161">
        <v>1</v>
      </c>
      <c r="AF26" s="167">
        <f>SUM(AC26:AE26)</f>
        <v>3</v>
      </c>
      <c r="AG26" s="374">
        <v>1</v>
      </c>
      <c r="AH26" s="168"/>
      <c r="AI26" s="127">
        <f>I26+N26+W26+AA26+AF26</f>
        <v>43</v>
      </c>
      <c r="AJ26" s="145">
        <f>-7-7-7</f>
        <v>-21</v>
      </c>
      <c r="AK26" s="128">
        <f>AI26+AJ26</f>
        <v>22</v>
      </c>
      <c r="AL26" s="197">
        <v>1</v>
      </c>
    </row>
    <row r="27" spans="1:38" s="169" customFormat="1" ht="43" customHeight="1" x14ac:dyDescent="0.2">
      <c r="A27" s="127">
        <f>A26+1</f>
        <v>2</v>
      </c>
      <c r="B27" s="150">
        <v>80726</v>
      </c>
      <c r="C27" s="151" t="s">
        <v>20</v>
      </c>
      <c r="D27" s="151"/>
      <c r="E27" s="152"/>
      <c r="F27" s="368">
        <v>-3</v>
      </c>
      <c r="G27" s="369">
        <v>-3</v>
      </c>
      <c r="H27" s="370">
        <v>-3</v>
      </c>
      <c r="I27" s="134">
        <f>3+3+3</f>
        <v>9</v>
      </c>
      <c r="J27" s="154">
        <v>3</v>
      </c>
      <c r="K27" s="170">
        <v>3</v>
      </c>
      <c r="L27" s="155">
        <v>3</v>
      </c>
      <c r="M27" s="156">
        <v>3</v>
      </c>
      <c r="N27" s="138">
        <f>SUM(K27:M27)</f>
        <v>9</v>
      </c>
      <c r="O27" s="165">
        <v>3</v>
      </c>
      <c r="P27" s="159">
        <v>1</v>
      </c>
      <c r="Q27" s="159">
        <v>1</v>
      </c>
      <c r="R27" s="159">
        <v>1</v>
      </c>
      <c r="S27" s="159">
        <v>1</v>
      </c>
      <c r="T27" s="161" t="s">
        <v>97</v>
      </c>
      <c r="U27" s="134">
        <f>SUM(P27:T27)</f>
        <v>4</v>
      </c>
      <c r="V27" s="198">
        <v>1</v>
      </c>
      <c r="W27" s="162">
        <f>SUM(P27:R27)</f>
        <v>3</v>
      </c>
      <c r="X27" s="163">
        <v>3</v>
      </c>
      <c r="Y27" s="150">
        <v>3</v>
      </c>
      <c r="Z27" s="164">
        <v>2</v>
      </c>
      <c r="AA27" s="138">
        <f>SUM(X27:Z27)</f>
        <v>8</v>
      </c>
      <c r="AB27" s="165">
        <v>3</v>
      </c>
      <c r="AC27" s="166">
        <v>3</v>
      </c>
      <c r="AD27" s="159">
        <v>2</v>
      </c>
      <c r="AE27" s="161">
        <v>2</v>
      </c>
      <c r="AF27" s="167">
        <f t="shared" ref="AF27:AF29" si="8">SUM(AC27:AE27)</f>
        <v>7</v>
      </c>
      <c r="AG27" s="374">
        <v>2</v>
      </c>
      <c r="AH27" s="168"/>
      <c r="AI27" s="127">
        <f t="shared" ref="AI27:AI31" si="9">I27+N27+W27+AA27+AF27</f>
        <v>36</v>
      </c>
      <c r="AJ27" s="145">
        <f>-3-3-3</f>
        <v>-9</v>
      </c>
      <c r="AK27" s="128">
        <f t="shared" ref="AK27:AK31" si="10">AI27+AJ27</f>
        <v>27</v>
      </c>
      <c r="AL27" s="197">
        <f>AL26+1</f>
        <v>2</v>
      </c>
    </row>
    <row r="28" spans="1:38" s="169" customFormat="1" ht="48" x14ac:dyDescent="0.2">
      <c r="A28" s="127">
        <f t="shared" ref="A28:A31" si="11">A27+1</f>
        <v>3</v>
      </c>
      <c r="B28" s="150">
        <v>81334</v>
      </c>
      <c r="C28" s="151" t="s">
        <v>22</v>
      </c>
      <c r="D28" s="151"/>
      <c r="E28" s="152"/>
      <c r="F28" s="166">
        <v>1</v>
      </c>
      <c r="G28" s="159">
        <v>1</v>
      </c>
      <c r="H28" s="161">
        <v>1</v>
      </c>
      <c r="I28" s="134">
        <f>SUM(F28:H28)</f>
        <v>3</v>
      </c>
      <c r="J28" s="154">
        <v>1</v>
      </c>
      <c r="K28" s="170">
        <v>1</v>
      </c>
      <c r="L28" s="155">
        <v>1</v>
      </c>
      <c r="M28" s="156">
        <v>1</v>
      </c>
      <c r="N28" s="138">
        <f>SUM(K28:M28)</f>
        <v>3</v>
      </c>
      <c r="O28" s="165">
        <v>1</v>
      </c>
      <c r="P28" s="350" t="s">
        <v>163</v>
      </c>
      <c r="Q28" s="350" t="s">
        <v>163</v>
      </c>
      <c r="R28" s="350" t="s">
        <v>163</v>
      </c>
      <c r="S28" s="132" t="s">
        <v>109</v>
      </c>
      <c r="T28" s="161" t="s">
        <v>97</v>
      </c>
      <c r="U28" s="153">
        <f>7+7+7+7</f>
        <v>28</v>
      </c>
      <c r="V28" s="154" t="s">
        <v>40</v>
      </c>
      <c r="W28" s="162">
        <f>7+7+7</f>
        <v>21</v>
      </c>
      <c r="X28" s="163">
        <v>1</v>
      </c>
      <c r="Y28" s="150">
        <v>1</v>
      </c>
      <c r="Z28" s="164">
        <v>1</v>
      </c>
      <c r="AA28" s="138">
        <f>SUM(X28:Z28)</f>
        <v>3</v>
      </c>
      <c r="AB28" s="165">
        <v>1</v>
      </c>
      <c r="AC28" s="131" t="s">
        <v>109</v>
      </c>
      <c r="AD28" s="132" t="s">
        <v>109</v>
      </c>
      <c r="AE28" s="133" t="s">
        <v>109</v>
      </c>
      <c r="AF28" s="153">
        <v>21</v>
      </c>
      <c r="AG28" s="374" t="s">
        <v>40</v>
      </c>
      <c r="AH28" s="168"/>
      <c r="AI28" s="127">
        <f>I28+N28+W28+AA28+AF28</f>
        <v>51</v>
      </c>
      <c r="AJ28" s="145">
        <f>-7-7-7</f>
        <v>-21</v>
      </c>
      <c r="AK28" s="128">
        <f>AI28+AJ28</f>
        <v>30</v>
      </c>
      <c r="AL28" s="197">
        <f t="shared" ref="AL28:AL31" si="12">AL27+1</f>
        <v>3</v>
      </c>
    </row>
    <row r="29" spans="1:38" s="169" customFormat="1" ht="48" x14ac:dyDescent="0.2">
      <c r="A29" s="127">
        <f t="shared" si="11"/>
        <v>4</v>
      </c>
      <c r="B29" s="150">
        <v>3934</v>
      </c>
      <c r="C29" s="151" t="s">
        <v>37</v>
      </c>
      <c r="D29" s="151"/>
      <c r="E29" s="152"/>
      <c r="F29" s="352" t="s">
        <v>163</v>
      </c>
      <c r="G29" s="350" t="s">
        <v>163</v>
      </c>
      <c r="H29" s="351" t="s">
        <v>163</v>
      </c>
      <c r="I29" s="153">
        <f>7+7+7</f>
        <v>21</v>
      </c>
      <c r="J29" s="154" t="s">
        <v>40</v>
      </c>
      <c r="K29" s="170">
        <v>4</v>
      </c>
      <c r="L29" s="155">
        <v>4</v>
      </c>
      <c r="M29" s="156">
        <v>4</v>
      </c>
      <c r="N29" s="138">
        <f>SUM(K29:M29)</f>
        <v>12</v>
      </c>
      <c r="O29" s="165">
        <v>4</v>
      </c>
      <c r="P29" s="132" t="s">
        <v>109</v>
      </c>
      <c r="Q29" s="132" t="s">
        <v>109</v>
      </c>
      <c r="R29" s="132" t="s">
        <v>109</v>
      </c>
      <c r="S29" s="132" t="s">
        <v>109</v>
      </c>
      <c r="T29" s="161" t="s">
        <v>97</v>
      </c>
      <c r="U29" s="153">
        <f>7+7+7+7</f>
        <v>28</v>
      </c>
      <c r="V29" s="154" t="s">
        <v>40</v>
      </c>
      <c r="W29" s="162">
        <f>7+7+7</f>
        <v>21</v>
      </c>
      <c r="X29" s="199">
        <v>4</v>
      </c>
      <c r="Y29" s="155">
        <v>4</v>
      </c>
      <c r="Z29" s="156">
        <v>4</v>
      </c>
      <c r="AA29" s="138">
        <f>SUM(X29:Z29)</f>
        <v>12</v>
      </c>
      <c r="AB29" s="165">
        <v>4</v>
      </c>
      <c r="AC29" s="166">
        <v>2</v>
      </c>
      <c r="AD29" s="159">
        <v>3</v>
      </c>
      <c r="AE29" s="161">
        <v>3</v>
      </c>
      <c r="AF29" s="167">
        <f t="shared" si="8"/>
        <v>8</v>
      </c>
      <c r="AG29" s="374">
        <v>3</v>
      </c>
      <c r="AH29" s="168"/>
      <c r="AI29" s="127">
        <f t="shared" si="9"/>
        <v>74</v>
      </c>
      <c r="AJ29" s="145">
        <f>-7-7-7</f>
        <v>-21</v>
      </c>
      <c r="AK29" s="128">
        <f t="shared" si="10"/>
        <v>53</v>
      </c>
      <c r="AL29" s="197">
        <f t="shared" si="12"/>
        <v>4</v>
      </c>
    </row>
    <row r="30" spans="1:38" s="169" customFormat="1" ht="48" x14ac:dyDescent="0.2">
      <c r="A30" s="127">
        <f t="shared" si="11"/>
        <v>5</v>
      </c>
      <c r="B30" s="150">
        <v>3842</v>
      </c>
      <c r="C30" s="151" t="s">
        <v>23</v>
      </c>
      <c r="D30" s="151"/>
      <c r="E30" s="152"/>
      <c r="F30" s="166">
        <v>4</v>
      </c>
      <c r="G30" s="132" t="s">
        <v>110</v>
      </c>
      <c r="H30" s="133" t="s">
        <v>111</v>
      </c>
      <c r="I30" s="149">
        <f>4+5+5</f>
        <v>14</v>
      </c>
      <c r="J30" s="154">
        <v>4</v>
      </c>
      <c r="K30" s="355" t="s">
        <v>163</v>
      </c>
      <c r="L30" s="355" t="s">
        <v>163</v>
      </c>
      <c r="M30" s="355" t="s">
        <v>163</v>
      </c>
      <c r="N30" s="200">
        <f>7+7+7</f>
        <v>21</v>
      </c>
      <c r="O30" s="165" t="s">
        <v>40</v>
      </c>
      <c r="P30" s="132" t="s">
        <v>109</v>
      </c>
      <c r="Q30" s="132" t="s">
        <v>109</v>
      </c>
      <c r="R30" s="132" t="s">
        <v>109</v>
      </c>
      <c r="S30" s="132" t="s">
        <v>109</v>
      </c>
      <c r="T30" s="161" t="s">
        <v>97</v>
      </c>
      <c r="U30" s="153">
        <f>7+7+7+7</f>
        <v>28</v>
      </c>
      <c r="V30" s="154" t="s">
        <v>40</v>
      </c>
      <c r="W30" s="162">
        <f>7+7+7</f>
        <v>21</v>
      </c>
      <c r="X30" s="136" t="s">
        <v>109</v>
      </c>
      <c r="Y30" s="136" t="s">
        <v>109</v>
      </c>
      <c r="Z30" s="137" t="s">
        <v>109</v>
      </c>
      <c r="AA30" s="157">
        <f>7+7+7</f>
        <v>21</v>
      </c>
      <c r="AB30" s="165" t="s">
        <v>40</v>
      </c>
      <c r="AC30" s="131" t="s">
        <v>109</v>
      </c>
      <c r="AD30" s="132" t="s">
        <v>109</v>
      </c>
      <c r="AE30" s="133" t="s">
        <v>109</v>
      </c>
      <c r="AF30" s="153">
        <v>21</v>
      </c>
      <c r="AG30" s="374" t="s">
        <v>40</v>
      </c>
      <c r="AH30" s="168"/>
      <c r="AI30" s="127">
        <f t="shared" si="9"/>
        <v>98</v>
      </c>
      <c r="AJ30" s="145">
        <f>-7-7-7</f>
        <v>-21</v>
      </c>
      <c r="AK30" s="128">
        <f t="shared" si="10"/>
        <v>77</v>
      </c>
      <c r="AL30" s="197">
        <f t="shared" si="12"/>
        <v>5</v>
      </c>
    </row>
    <row r="31" spans="1:38" s="169" customFormat="1" ht="49" thickBot="1" x14ac:dyDescent="0.25">
      <c r="A31" s="201">
        <f t="shared" si="11"/>
        <v>6</v>
      </c>
      <c r="B31" s="177">
        <v>111</v>
      </c>
      <c r="C31" s="178" t="s">
        <v>38</v>
      </c>
      <c r="D31" s="178"/>
      <c r="E31" s="179"/>
      <c r="F31" s="376" t="s">
        <v>163</v>
      </c>
      <c r="G31" s="377" t="s">
        <v>163</v>
      </c>
      <c r="H31" s="378" t="s">
        <v>163</v>
      </c>
      <c r="I31" s="379">
        <f>7+7+7</f>
        <v>21</v>
      </c>
      <c r="J31" s="380" t="s">
        <v>40</v>
      </c>
      <c r="K31" s="184">
        <v>5</v>
      </c>
      <c r="L31" s="185">
        <v>5</v>
      </c>
      <c r="M31" s="186">
        <v>5</v>
      </c>
      <c r="N31" s="187">
        <f>SUM(K31:M31)</f>
        <v>15</v>
      </c>
      <c r="O31" s="381">
        <v>5</v>
      </c>
      <c r="P31" s="382" t="s">
        <v>109</v>
      </c>
      <c r="Q31" s="382" t="s">
        <v>109</v>
      </c>
      <c r="R31" s="382" t="s">
        <v>109</v>
      </c>
      <c r="S31" s="382" t="s">
        <v>109</v>
      </c>
      <c r="T31" s="181" t="s">
        <v>97</v>
      </c>
      <c r="U31" s="379">
        <f>7+7+7+7</f>
        <v>28</v>
      </c>
      <c r="V31" s="380" t="s">
        <v>40</v>
      </c>
      <c r="W31" s="383">
        <f>7+7+7</f>
        <v>21</v>
      </c>
      <c r="X31" s="384" t="s">
        <v>109</v>
      </c>
      <c r="Y31" s="384" t="s">
        <v>109</v>
      </c>
      <c r="Z31" s="385" t="s">
        <v>109</v>
      </c>
      <c r="AA31" s="386">
        <f>7+7+7</f>
        <v>21</v>
      </c>
      <c r="AB31" s="381" t="s">
        <v>40</v>
      </c>
      <c r="AC31" s="387" t="s">
        <v>109</v>
      </c>
      <c r="AD31" s="382" t="s">
        <v>109</v>
      </c>
      <c r="AE31" s="388" t="s">
        <v>109</v>
      </c>
      <c r="AF31" s="379">
        <v>21</v>
      </c>
      <c r="AG31" s="389" t="s">
        <v>40</v>
      </c>
      <c r="AH31" s="390"/>
      <c r="AI31" s="201">
        <f t="shared" si="9"/>
        <v>99</v>
      </c>
      <c r="AJ31" s="391">
        <f>-7-7-7</f>
        <v>-21</v>
      </c>
      <c r="AK31" s="392">
        <f t="shared" si="10"/>
        <v>78</v>
      </c>
      <c r="AL31" s="393">
        <f t="shared" si="12"/>
        <v>6</v>
      </c>
    </row>
    <row r="32" spans="1:38" s="193" customFormat="1" ht="25" thickBot="1" x14ac:dyDescent="0.25">
      <c r="C32" s="194"/>
      <c r="D32" s="194"/>
      <c r="E32" s="194"/>
      <c r="J32" s="110"/>
      <c r="O32" s="110"/>
      <c r="V32" s="110"/>
      <c r="AB32" s="110"/>
      <c r="AG32" s="110"/>
      <c r="AJ32" s="195"/>
      <c r="AL32" s="110"/>
    </row>
    <row r="33" spans="1:38" s="85" customFormat="1" ht="23" customHeight="1" outlineLevel="1" x14ac:dyDescent="0.2">
      <c r="A33" s="115"/>
      <c r="B33" s="116" t="s">
        <v>29</v>
      </c>
      <c r="C33" s="116"/>
      <c r="D33" s="116"/>
      <c r="E33" s="117" t="s">
        <v>86</v>
      </c>
      <c r="F33" s="203"/>
      <c r="G33" s="204"/>
      <c r="H33" s="204"/>
      <c r="I33" s="204"/>
      <c r="J33" s="205"/>
      <c r="K33" s="118">
        <v>7</v>
      </c>
      <c r="L33" s="119">
        <v>7</v>
      </c>
      <c r="M33" s="120">
        <v>7</v>
      </c>
      <c r="N33" s="122"/>
      <c r="O33" s="122"/>
      <c r="P33" s="206"/>
      <c r="Q33" s="110"/>
      <c r="R33" s="122" t="s">
        <v>146</v>
      </c>
      <c r="S33" s="301" t="s">
        <v>6</v>
      </c>
      <c r="T33" s="302"/>
      <c r="U33" s="303"/>
      <c r="V33" s="304" t="s">
        <v>7</v>
      </c>
      <c r="W33" s="305"/>
      <c r="X33" s="124">
        <v>3</v>
      </c>
      <c r="Y33" s="119">
        <v>3</v>
      </c>
      <c r="Z33" s="120">
        <v>3</v>
      </c>
      <c r="AA33" s="125"/>
      <c r="AB33" s="122"/>
      <c r="AC33" s="206"/>
      <c r="AD33" s="110"/>
      <c r="AE33" s="110"/>
      <c r="AF33" s="110"/>
      <c r="AG33" s="110"/>
      <c r="AH33" s="83"/>
      <c r="AJ33" s="207"/>
    </row>
    <row r="34" spans="1:38" s="169" customFormat="1" ht="27" customHeight="1" outlineLevel="1" x14ac:dyDescent="0.2">
      <c r="A34" s="127">
        <f t="shared" ref="A34:A40" si="13">A33+1</f>
        <v>1</v>
      </c>
      <c r="B34" s="150">
        <v>128</v>
      </c>
      <c r="C34" s="151" t="s">
        <v>65</v>
      </c>
      <c r="D34" s="313" t="s">
        <v>69</v>
      </c>
      <c r="E34" s="314"/>
      <c r="F34" s="208"/>
      <c r="G34" s="209"/>
      <c r="H34" s="209"/>
      <c r="I34" s="209"/>
      <c r="J34" s="210"/>
      <c r="K34" s="170">
        <v>1</v>
      </c>
      <c r="L34" s="155">
        <v>3</v>
      </c>
      <c r="M34" s="156">
        <v>2</v>
      </c>
      <c r="N34" s="138">
        <f>SUM(K34:M34)</f>
        <v>6</v>
      </c>
      <c r="O34" s="158">
        <v>1</v>
      </c>
      <c r="P34" s="211"/>
      <c r="Q34" s="193"/>
      <c r="R34" s="212"/>
      <c r="S34" s="306"/>
      <c r="T34" s="307"/>
      <c r="U34" s="308"/>
      <c r="V34" s="309"/>
      <c r="W34" s="310"/>
      <c r="X34" s="163"/>
      <c r="Y34" s="150"/>
      <c r="Z34" s="164"/>
      <c r="AA34" s="213"/>
      <c r="AB34" s="158"/>
      <c r="AC34" s="211"/>
      <c r="AD34" s="193"/>
      <c r="AE34" s="193"/>
      <c r="AF34" s="193"/>
      <c r="AG34" s="110"/>
      <c r="AH34" s="168"/>
      <c r="AJ34" s="214"/>
      <c r="AL34" s="85"/>
    </row>
    <row r="35" spans="1:38" s="169" customFormat="1" ht="27" customHeight="1" outlineLevel="1" x14ac:dyDescent="0.2">
      <c r="A35" s="127">
        <f t="shared" si="13"/>
        <v>2</v>
      </c>
      <c r="B35" s="150">
        <v>135</v>
      </c>
      <c r="C35" s="151" t="s">
        <v>43</v>
      </c>
      <c r="D35" s="313" t="s">
        <v>70</v>
      </c>
      <c r="E35" s="314"/>
      <c r="F35" s="208"/>
      <c r="G35" s="209"/>
      <c r="H35" s="209"/>
      <c r="I35" s="209"/>
      <c r="J35" s="210"/>
      <c r="K35" s="170">
        <v>2</v>
      </c>
      <c r="L35" s="155">
        <v>5</v>
      </c>
      <c r="M35" s="156">
        <v>1</v>
      </c>
      <c r="N35" s="138">
        <f>SUM(K35:M35)</f>
        <v>8</v>
      </c>
      <c r="O35" s="158">
        <v>2</v>
      </c>
      <c r="P35" s="211"/>
      <c r="Q35" s="193"/>
      <c r="R35" s="212">
        <v>13</v>
      </c>
      <c r="S35" s="306" t="s">
        <v>145</v>
      </c>
      <c r="T35" s="307"/>
      <c r="U35" s="308"/>
      <c r="V35" s="309" t="s">
        <v>144</v>
      </c>
      <c r="W35" s="310"/>
      <c r="X35" s="163">
        <v>2</v>
      </c>
      <c r="Y35" s="150">
        <v>1</v>
      </c>
      <c r="Z35" s="164">
        <v>1</v>
      </c>
      <c r="AA35" s="138">
        <f>SUM(X35:Z35)</f>
        <v>4</v>
      </c>
      <c r="AB35" s="215">
        <v>1</v>
      </c>
      <c r="AC35" s="211"/>
      <c r="AD35" s="193"/>
      <c r="AE35" s="193"/>
      <c r="AF35" s="193"/>
      <c r="AG35" s="110"/>
      <c r="AH35" s="168"/>
      <c r="AJ35" s="214"/>
      <c r="AL35" s="85"/>
    </row>
    <row r="36" spans="1:38" s="169" customFormat="1" ht="27" customHeight="1" outlineLevel="1" x14ac:dyDescent="0.2">
      <c r="A36" s="127">
        <f>A37+1</f>
        <v>4</v>
      </c>
      <c r="B36" s="150">
        <v>120</v>
      </c>
      <c r="C36" s="151" t="s">
        <v>71</v>
      </c>
      <c r="D36" s="313" t="s">
        <v>72</v>
      </c>
      <c r="E36" s="314"/>
      <c r="F36" s="208"/>
      <c r="G36" s="209"/>
      <c r="H36" s="209"/>
      <c r="I36" s="209"/>
      <c r="J36" s="210"/>
      <c r="K36" s="170">
        <v>6</v>
      </c>
      <c r="L36" s="155">
        <v>1</v>
      </c>
      <c r="M36" s="156">
        <v>3</v>
      </c>
      <c r="N36" s="138">
        <f>SUM(K36:M36)</f>
        <v>10</v>
      </c>
      <c r="O36" s="158">
        <v>3</v>
      </c>
      <c r="P36" s="211"/>
      <c r="Q36" s="193"/>
      <c r="R36" s="212">
        <v>11</v>
      </c>
      <c r="S36" s="306" t="s">
        <v>75</v>
      </c>
      <c r="T36" s="307"/>
      <c r="U36" s="308"/>
      <c r="V36" s="309" t="s">
        <v>144</v>
      </c>
      <c r="W36" s="310"/>
      <c r="X36" s="163">
        <v>1</v>
      </c>
      <c r="Y36" s="150">
        <v>3</v>
      </c>
      <c r="Z36" s="164">
        <v>3</v>
      </c>
      <c r="AA36" s="138">
        <f>SUM(X36:Z36)</f>
        <v>7</v>
      </c>
      <c r="AB36" s="215">
        <v>2</v>
      </c>
      <c r="AC36" s="211"/>
      <c r="AD36" s="193"/>
      <c r="AE36" s="193"/>
      <c r="AF36" s="193"/>
      <c r="AG36" s="110"/>
      <c r="AH36" s="168"/>
      <c r="AJ36" s="214"/>
      <c r="AL36" s="85"/>
    </row>
    <row r="37" spans="1:38" s="169" customFormat="1" ht="27" customHeight="1" outlineLevel="1" x14ac:dyDescent="0.2">
      <c r="A37" s="127">
        <f>A35+1</f>
        <v>3</v>
      </c>
      <c r="B37" s="150">
        <v>13</v>
      </c>
      <c r="C37" s="151" t="s">
        <v>66</v>
      </c>
      <c r="D37" s="313" t="s">
        <v>67</v>
      </c>
      <c r="E37" s="314"/>
      <c r="F37" s="208"/>
      <c r="G37" s="209"/>
      <c r="H37" s="209"/>
      <c r="I37" s="209"/>
      <c r="J37" s="210"/>
      <c r="K37" s="170">
        <v>4</v>
      </c>
      <c r="L37" s="155">
        <v>2</v>
      </c>
      <c r="M37" s="156">
        <v>4</v>
      </c>
      <c r="N37" s="138">
        <f t="shared" ref="N37:N40" si="14">SUM(K37:M37)</f>
        <v>10</v>
      </c>
      <c r="O37" s="158">
        <v>4</v>
      </c>
      <c r="P37" s="211"/>
      <c r="Q37" s="193"/>
      <c r="R37" s="212">
        <v>135</v>
      </c>
      <c r="S37" s="306" t="s">
        <v>43</v>
      </c>
      <c r="T37" s="307"/>
      <c r="U37" s="308"/>
      <c r="V37" s="309" t="s">
        <v>144</v>
      </c>
      <c r="W37" s="310"/>
      <c r="X37" s="163">
        <v>3</v>
      </c>
      <c r="Y37" s="150">
        <v>2</v>
      </c>
      <c r="Z37" s="164">
        <v>2</v>
      </c>
      <c r="AA37" s="138">
        <f>SUM(X37:Z37)</f>
        <v>7</v>
      </c>
      <c r="AB37" s="215">
        <v>3</v>
      </c>
      <c r="AC37" s="211"/>
      <c r="AD37" s="193"/>
      <c r="AE37" s="193"/>
      <c r="AF37" s="193"/>
      <c r="AG37" s="110"/>
      <c r="AH37" s="168"/>
      <c r="AJ37" s="214"/>
      <c r="AL37" s="85"/>
    </row>
    <row r="38" spans="1:38" s="169" customFormat="1" ht="46" customHeight="1" outlineLevel="1" x14ac:dyDescent="0.2">
      <c r="A38" s="127">
        <f>A36+1</f>
        <v>5</v>
      </c>
      <c r="B38" s="150">
        <v>125</v>
      </c>
      <c r="C38" s="151" t="s">
        <v>74</v>
      </c>
      <c r="D38" s="313" t="s">
        <v>73</v>
      </c>
      <c r="E38" s="314"/>
      <c r="F38" s="208"/>
      <c r="G38" s="209"/>
      <c r="H38" s="209"/>
      <c r="I38" s="209"/>
      <c r="J38" s="210"/>
      <c r="K38" s="170">
        <v>3</v>
      </c>
      <c r="L38" s="155">
        <v>4</v>
      </c>
      <c r="M38" s="172" t="s">
        <v>143</v>
      </c>
      <c r="N38" s="157">
        <f>3+4+8</f>
        <v>15</v>
      </c>
      <c r="O38" s="158">
        <v>5</v>
      </c>
      <c r="P38" s="211"/>
      <c r="Q38" s="193"/>
      <c r="R38" s="212"/>
      <c r="S38" s="306"/>
      <c r="T38" s="307"/>
      <c r="U38" s="308"/>
      <c r="V38" s="309"/>
      <c r="W38" s="310"/>
      <c r="X38" s="163"/>
      <c r="Y38" s="150"/>
      <c r="Z38" s="164"/>
      <c r="AA38" s="213"/>
      <c r="AB38" s="158"/>
      <c r="AC38" s="211"/>
      <c r="AD38" s="193"/>
      <c r="AE38" s="193"/>
      <c r="AF38" s="193"/>
      <c r="AG38" s="110"/>
      <c r="AH38" s="168"/>
      <c r="AJ38" s="214"/>
      <c r="AL38" s="85"/>
    </row>
    <row r="39" spans="1:38" s="169" customFormat="1" ht="27" customHeight="1" outlineLevel="1" x14ac:dyDescent="0.2">
      <c r="A39" s="127">
        <f t="shared" si="13"/>
        <v>6</v>
      </c>
      <c r="B39" s="150">
        <v>106</v>
      </c>
      <c r="C39" s="151" t="s">
        <v>68</v>
      </c>
      <c r="D39" s="313" t="s">
        <v>42</v>
      </c>
      <c r="E39" s="314"/>
      <c r="F39" s="208"/>
      <c r="G39" s="209"/>
      <c r="H39" s="209"/>
      <c r="I39" s="209"/>
      <c r="J39" s="210"/>
      <c r="K39" s="170">
        <v>5</v>
      </c>
      <c r="L39" s="155">
        <v>6</v>
      </c>
      <c r="M39" s="156">
        <v>5</v>
      </c>
      <c r="N39" s="138">
        <f t="shared" si="14"/>
        <v>16</v>
      </c>
      <c r="O39" s="158">
        <v>6</v>
      </c>
      <c r="P39" s="211"/>
      <c r="Q39" s="193"/>
      <c r="R39" s="212"/>
      <c r="S39" s="306"/>
      <c r="T39" s="307"/>
      <c r="U39" s="308"/>
      <c r="V39" s="309"/>
      <c r="W39" s="310"/>
      <c r="X39" s="163"/>
      <c r="Y39" s="150"/>
      <c r="Z39" s="164"/>
      <c r="AA39" s="213"/>
      <c r="AB39" s="158"/>
      <c r="AC39" s="211"/>
      <c r="AD39" s="193"/>
      <c r="AE39" s="193"/>
      <c r="AF39" s="193"/>
      <c r="AG39" s="110"/>
      <c r="AH39" s="168"/>
      <c r="AJ39" s="214"/>
      <c r="AL39" s="85"/>
    </row>
    <row r="40" spans="1:38" s="169" customFormat="1" ht="27" customHeight="1" outlineLevel="1" thickBot="1" x14ac:dyDescent="0.25">
      <c r="A40" s="201">
        <f t="shared" si="13"/>
        <v>7</v>
      </c>
      <c r="B40" s="177">
        <v>11</v>
      </c>
      <c r="C40" s="178" t="s">
        <v>75</v>
      </c>
      <c r="D40" s="315" t="s">
        <v>147</v>
      </c>
      <c r="E40" s="316"/>
      <c r="F40" s="216"/>
      <c r="G40" s="217"/>
      <c r="H40" s="217"/>
      <c r="I40" s="217"/>
      <c r="J40" s="218"/>
      <c r="K40" s="184">
        <v>7</v>
      </c>
      <c r="L40" s="185">
        <v>7</v>
      </c>
      <c r="M40" s="186">
        <v>6</v>
      </c>
      <c r="N40" s="187">
        <f t="shared" si="14"/>
        <v>20</v>
      </c>
      <c r="O40" s="188">
        <v>7</v>
      </c>
      <c r="P40" s="211"/>
      <c r="Q40" s="193"/>
      <c r="R40" s="219"/>
      <c r="S40" s="320"/>
      <c r="T40" s="321"/>
      <c r="U40" s="322"/>
      <c r="V40" s="311"/>
      <c r="W40" s="312"/>
      <c r="X40" s="190"/>
      <c r="Y40" s="177"/>
      <c r="Z40" s="191"/>
      <c r="AA40" s="192"/>
      <c r="AB40" s="188"/>
      <c r="AC40" s="211"/>
      <c r="AD40" s="193"/>
      <c r="AE40" s="193"/>
      <c r="AF40" s="193"/>
      <c r="AG40" s="110"/>
      <c r="AH40" s="168"/>
      <c r="AJ40" s="214"/>
      <c r="AL40" s="85"/>
    </row>
    <row r="41" spans="1:38" s="169" customFormat="1" ht="24" x14ac:dyDescent="0.2">
      <c r="A41" s="168"/>
      <c r="B41" s="168"/>
      <c r="C41" s="168"/>
      <c r="D41" s="168"/>
      <c r="E41" s="168"/>
      <c r="F41" s="193"/>
      <c r="G41" s="193"/>
      <c r="H41" s="193"/>
      <c r="I41" s="193"/>
      <c r="J41" s="110"/>
      <c r="K41" s="193"/>
      <c r="L41" s="193"/>
      <c r="M41" s="193"/>
      <c r="N41" s="193"/>
      <c r="O41" s="110"/>
      <c r="P41" s="193"/>
      <c r="Q41" s="193"/>
      <c r="R41" s="193"/>
      <c r="S41" s="193"/>
      <c r="T41" s="193"/>
      <c r="U41" s="193"/>
      <c r="V41" s="110"/>
      <c r="W41" s="193"/>
      <c r="X41" s="168"/>
      <c r="Y41" s="168"/>
      <c r="Z41" s="168"/>
      <c r="AA41" s="193"/>
      <c r="AB41" s="110"/>
      <c r="AC41" s="193"/>
      <c r="AD41" s="193"/>
      <c r="AE41" s="193"/>
      <c r="AF41" s="193"/>
      <c r="AG41" s="110"/>
      <c r="AH41" s="168"/>
      <c r="AJ41" s="214"/>
      <c r="AL41" s="85"/>
    </row>
    <row r="42" spans="1:38" s="169" customFormat="1" ht="24" hidden="1" outlineLevel="1" x14ac:dyDescent="0.2">
      <c r="A42" s="220"/>
      <c r="B42" s="116" t="s">
        <v>120</v>
      </c>
      <c r="C42" s="116"/>
      <c r="D42" s="116"/>
      <c r="E42" s="221" t="s">
        <v>86</v>
      </c>
      <c r="F42" s="222"/>
      <c r="G42" s="223"/>
      <c r="H42" s="223"/>
      <c r="I42" s="223"/>
      <c r="J42" s="204"/>
      <c r="K42" s="223"/>
      <c r="L42" s="223"/>
      <c r="M42" s="223"/>
      <c r="N42" s="223"/>
      <c r="O42" s="205"/>
      <c r="P42" s="224">
        <v>3</v>
      </c>
      <c r="Q42" s="224">
        <v>3</v>
      </c>
      <c r="R42" s="224">
        <v>3</v>
      </c>
      <c r="S42" s="224">
        <v>3</v>
      </c>
      <c r="T42" s="225" t="s">
        <v>97</v>
      </c>
      <c r="U42" s="226"/>
      <c r="V42" s="121"/>
      <c r="W42" s="227"/>
      <c r="X42" s="211"/>
      <c r="Y42" s="193"/>
      <c r="Z42" s="193"/>
      <c r="AA42" s="193"/>
      <c r="AB42" s="110"/>
      <c r="AC42" s="193"/>
      <c r="AD42" s="193"/>
      <c r="AE42" s="193"/>
      <c r="AF42" s="193"/>
      <c r="AG42" s="110"/>
      <c r="AH42" s="168"/>
      <c r="AI42" s="293"/>
      <c r="AJ42" s="293"/>
      <c r="AK42" s="293"/>
      <c r="AL42" s="293"/>
    </row>
    <row r="43" spans="1:38" s="169" customFormat="1" ht="48" hidden="1" outlineLevel="1" x14ac:dyDescent="0.2">
      <c r="A43" s="127">
        <v>1</v>
      </c>
      <c r="B43" s="150">
        <v>189788</v>
      </c>
      <c r="C43" s="151" t="s">
        <v>121</v>
      </c>
      <c r="D43" s="151"/>
      <c r="E43" s="152"/>
      <c r="F43" s="208"/>
      <c r="G43" s="209"/>
      <c r="H43" s="209"/>
      <c r="I43" s="228"/>
      <c r="J43" s="229"/>
      <c r="K43" s="209"/>
      <c r="L43" s="209"/>
      <c r="M43" s="230"/>
      <c r="N43" s="209"/>
      <c r="O43" s="210"/>
      <c r="P43" s="159">
        <v>1</v>
      </c>
      <c r="Q43" s="159">
        <v>2</v>
      </c>
      <c r="R43" s="132" t="s">
        <v>128</v>
      </c>
      <c r="S43" s="159">
        <v>1</v>
      </c>
      <c r="T43" s="161" t="s">
        <v>97</v>
      </c>
      <c r="U43" s="231">
        <f>1+2+4+1</f>
        <v>8</v>
      </c>
      <c r="V43" s="198">
        <v>1</v>
      </c>
      <c r="W43" s="140"/>
      <c r="X43" s="211"/>
      <c r="Y43" s="193"/>
      <c r="Z43" s="193"/>
      <c r="AA43" s="193"/>
      <c r="AB43" s="110"/>
      <c r="AC43" s="193"/>
      <c r="AD43" s="193"/>
      <c r="AE43" s="193"/>
      <c r="AF43" s="193"/>
      <c r="AG43" s="110"/>
      <c r="AH43" s="168"/>
      <c r="AI43" s="144"/>
      <c r="AJ43" s="232"/>
      <c r="AK43" s="144"/>
      <c r="AL43" s="88"/>
    </row>
    <row r="44" spans="1:38" s="169" customFormat="1" ht="48" hidden="1" outlineLevel="1" x14ac:dyDescent="0.2">
      <c r="A44" s="127">
        <f>A43+1</f>
        <v>2</v>
      </c>
      <c r="B44" s="150">
        <v>188886</v>
      </c>
      <c r="C44" s="151" t="s">
        <v>122</v>
      </c>
      <c r="D44" s="151"/>
      <c r="E44" s="152"/>
      <c r="F44" s="208"/>
      <c r="G44" s="209"/>
      <c r="H44" s="209"/>
      <c r="I44" s="228"/>
      <c r="J44" s="229"/>
      <c r="K44" s="209"/>
      <c r="L44" s="209"/>
      <c r="M44" s="209"/>
      <c r="N44" s="209"/>
      <c r="O44" s="210"/>
      <c r="P44" s="132">
        <v>2</v>
      </c>
      <c r="Q44" s="132">
        <v>1</v>
      </c>
      <c r="R44" s="132" t="s">
        <v>128</v>
      </c>
      <c r="S44" s="132">
        <v>2</v>
      </c>
      <c r="T44" s="161" t="s">
        <v>97</v>
      </c>
      <c r="U44" s="233">
        <f>2+1+4+2</f>
        <v>9</v>
      </c>
      <c r="V44" s="198">
        <v>2</v>
      </c>
      <c r="W44" s="231"/>
      <c r="X44" s="211"/>
      <c r="Y44" s="193"/>
      <c r="Z44" s="193"/>
      <c r="AA44" s="193"/>
      <c r="AB44" s="110"/>
      <c r="AC44" s="193"/>
      <c r="AD44" s="193"/>
      <c r="AE44" s="193"/>
      <c r="AF44" s="193"/>
      <c r="AG44" s="110"/>
      <c r="AH44" s="168"/>
      <c r="AI44" s="144"/>
      <c r="AJ44" s="232"/>
      <c r="AK44" s="144"/>
      <c r="AL44" s="88"/>
    </row>
    <row r="45" spans="1:38" s="169" customFormat="1" ht="24" hidden="1" outlineLevel="1" x14ac:dyDescent="0.2">
      <c r="A45" s="127">
        <f t="shared" ref="A45" si="15">A44+1</f>
        <v>3</v>
      </c>
      <c r="B45" s="150">
        <v>399</v>
      </c>
      <c r="C45" s="151" t="s">
        <v>131</v>
      </c>
      <c r="D45" s="151"/>
      <c r="E45" s="152"/>
      <c r="F45" s="208"/>
      <c r="G45" s="209"/>
      <c r="H45" s="209"/>
      <c r="I45" s="228"/>
      <c r="J45" s="229"/>
      <c r="K45" s="209"/>
      <c r="L45" s="209"/>
      <c r="M45" s="209"/>
      <c r="N45" s="209"/>
      <c r="O45" s="210"/>
      <c r="P45" s="132">
        <v>3</v>
      </c>
      <c r="Q45" s="132">
        <v>3</v>
      </c>
      <c r="R45" s="132">
        <v>1</v>
      </c>
      <c r="S45" s="132">
        <v>3</v>
      </c>
      <c r="T45" s="161" t="s">
        <v>97</v>
      </c>
      <c r="U45" s="134">
        <f t="shared" ref="U45" si="16">SUM(P45:T45)</f>
        <v>10</v>
      </c>
      <c r="V45" s="198">
        <v>3</v>
      </c>
      <c r="W45" s="231"/>
      <c r="X45" s="211"/>
      <c r="Y45" s="193"/>
      <c r="Z45" s="193"/>
      <c r="AA45" s="193"/>
      <c r="AB45" s="110"/>
      <c r="AC45" s="193"/>
      <c r="AD45" s="193"/>
      <c r="AE45" s="193"/>
      <c r="AF45" s="193"/>
      <c r="AG45" s="110"/>
      <c r="AH45" s="168"/>
      <c r="AI45" s="144"/>
      <c r="AJ45" s="232"/>
      <c r="AK45" s="144"/>
      <c r="AL45" s="88"/>
    </row>
    <row r="46" spans="1:38" s="169" customFormat="1" ht="25" hidden="1" outlineLevel="1" thickBot="1" x14ac:dyDescent="0.25">
      <c r="A46" s="201"/>
      <c r="B46" s="177"/>
      <c r="C46" s="177"/>
      <c r="D46" s="177"/>
      <c r="E46" s="202"/>
      <c r="F46" s="216"/>
      <c r="G46" s="217"/>
      <c r="H46" s="217"/>
      <c r="I46" s="217"/>
      <c r="J46" s="234"/>
      <c r="K46" s="217"/>
      <c r="L46" s="217"/>
      <c r="M46" s="217"/>
      <c r="N46" s="217"/>
      <c r="O46" s="218"/>
      <c r="P46" s="180"/>
      <c r="Q46" s="180"/>
      <c r="R46" s="180"/>
      <c r="S46" s="180"/>
      <c r="T46" s="181"/>
      <c r="U46" s="182"/>
      <c r="V46" s="183"/>
      <c r="W46" s="189"/>
      <c r="X46" s="211"/>
      <c r="Y46" s="193"/>
      <c r="Z46" s="193"/>
      <c r="AA46" s="193"/>
      <c r="AB46" s="110"/>
      <c r="AC46" s="193"/>
      <c r="AD46" s="193"/>
      <c r="AE46" s="193"/>
      <c r="AF46" s="193"/>
      <c r="AG46" s="110"/>
      <c r="AH46" s="168"/>
      <c r="AI46" s="168"/>
      <c r="AJ46" s="235"/>
      <c r="AK46" s="168"/>
      <c r="AL46" s="83"/>
    </row>
    <row r="47" spans="1:38" s="169" customFormat="1" ht="24" hidden="1" outlineLevel="1" x14ac:dyDescent="0.2">
      <c r="A47" s="168"/>
      <c r="B47" s="168"/>
      <c r="C47" s="168"/>
      <c r="D47" s="168"/>
      <c r="E47" s="168"/>
      <c r="F47" s="193"/>
      <c r="G47" s="193"/>
      <c r="H47" s="193"/>
      <c r="I47" s="193"/>
      <c r="J47" s="110"/>
      <c r="K47" s="193"/>
      <c r="L47" s="193"/>
      <c r="M47" s="193"/>
      <c r="N47" s="193"/>
      <c r="O47" s="110"/>
      <c r="P47" s="193"/>
      <c r="Q47" s="193"/>
      <c r="R47" s="193"/>
      <c r="S47" s="193"/>
      <c r="T47" s="193"/>
      <c r="U47" s="193"/>
      <c r="V47" s="110"/>
      <c r="W47" s="193"/>
      <c r="X47" s="168"/>
      <c r="Y47" s="168"/>
      <c r="Z47" s="168"/>
      <c r="AA47" s="193"/>
      <c r="AB47" s="110"/>
      <c r="AC47" s="193"/>
      <c r="AD47" s="193"/>
      <c r="AE47" s="193"/>
      <c r="AF47" s="193"/>
      <c r="AG47" s="110"/>
      <c r="AH47" s="168"/>
      <c r="AI47" s="168"/>
      <c r="AJ47" s="235"/>
      <c r="AK47" s="168"/>
      <c r="AL47" s="83"/>
    </row>
    <row r="48" spans="1:38" s="169" customFormat="1" ht="24" hidden="1" outlineLevel="1" x14ac:dyDescent="0.2">
      <c r="J48" s="85"/>
      <c r="O48" s="85"/>
      <c r="V48" s="85"/>
      <c r="AB48" s="85"/>
      <c r="AG48" s="85"/>
      <c r="AH48" s="168"/>
      <c r="AJ48" s="214"/>
      <c r="AL48" s="85"/>
    </row>
    <row r="49" spans="1:38" s="169" customFormat="1" ht="24" collapsed="1" x14ac:dyDescent="0.2">
      <c r="A49" s="300" t="s">
        <v>90</v>
      </c>
      <c r="B49" s="300"/>
      <c r="C49" s="300"/>
      <c r="D49" s="300"/>
      <c r="E49" s="300"/>
      <c r="F49" s="300"/>
      <c r="G49" s="300"/>
      <c r="H49" s="300"/>
      <c r="I49" s="300"/>
      <c r="J49" s="300"/>
      <c r="K49" s="300"/>
      <c r="L49" s="300"/>
      <c r="M49" s="300"/>
      <c r="O49" s="299" t="s">
        <v>50</v>
      </c>
      <c r="P49" s="299"/>
      <c r="Q49" s="299"/>
      <c r="R49" s="299"/>
      <c r="S49" s="299"/>
      <c r="T49" s="299"/>
      <c r="U49" s="299"/>
      <c r="V49" s="299"/>
      <c r="W49" s="299"/>
      <c r="X49" s="299"/>
      <c r="Y49" s="299"/>
      <c r="Z49" s="299"/>
      <c r="AA49" s="299"/>
      <c r="AB49" s="85"/>
      <c r="AG49" s="85"/>
      <c r="AH49" s="168"/>
      <c r="AJ49" s="214"/>
      <c r="AL49" s="85"/>
    </row>
    <row r="50" spans="1:38" s="169" customFormat="1" ht="45" customHeight="1" x14ac:dyDescent="0.2">
      <c r="A50" s="128" t="s">
        <v>31</v>
      </c>
      <c r="B50" s="294" t="s">
        <v>100</v>
      </c>
      <c r="C50" s="295"/>
      <c r="D50" s="295"/>
      <c r="E50" s="295"/>
      <c r="F50" s="295"/>
      <c r="G50" s="295"/>
      <c r="H50" s="295"/>
      <c r="I50" s="295"/>
      <c r="J50" s="295"/>
      <c r="K50" s="295"/>
      <c r="L50" s="295"/>
      <c r="M50" s="296"/>
      <c r="O50" s="297" t="s">
        <v>46</v>
      </c>
      <c r="P50" s="298"/>
      <c r="Q50" s="282" t="s">
        <v>47</v>
      </c>
      <c r="R50" s="282"/>
      <c r="S50" s="282"/>
      <c r="T50" s="282"/>
      <c r="U50" s="282"/>
      <c r="V50" s="282" t="s">
        <v>49</v>
      </c>
      <c r="W50" s="282"/>
      <c r="X50" s="282"/>
      <c r="Y50" s="282"/>
      <c r="Z50" s="282"/>
      <c r="AA50" s="282"/>
      <c r="AB50" s="85"/>
      <c r="AG50" s="85"/>
      <c r="AH50" s="168"/>
      <c r="AJ50" s="214"/>
      <c r="AL50" s="85"/>
    </row>
    <row r="51" spans="1:38" s="169" customFormat="1" ht="47" customHeight="1" x14ac:dyDescent="0.2">
      <c r="A51" s="128" t="s">
        <v>169</v>
      </c>
      <c r="B51" s="294" t="s">
        <v>165</v>
      </c>
      <c r="C51" s="295"/>
      <c r="D51" s="295"/>
      <c r="E51" s="295"/>
      <c r="F51" s="295"/>
      <c r="G51" s="295"/>
      <c r="H51" s="295"/>
      <c r="I51" s="295"/>
      <c r="J51" s="295"/>
      <c r="K51" s="295"/>
      <c r="L51" s="295"/>
      <c r="M51" s="296"/>
      <c r="O51" s="297" t="s">
        <v>24</v>
      </c>
      <c r="P51" s="298"/>
      <c r="Q51" s="282" t="s">
        <v>48</v>
      </c>
      <c r="R51" s="282"/>
      <c r="S51" s="282"/>
      <c r="T51" s="282"/>
      <c r="U51" s="282"/>
      <c r="V51" s="282" t="s">
        <v>49</v>
      </c>
      <c r="W51" s="282"/>
      <c r="X51" s="282"/>
      <c r="Y51" s="282"/>
      <c r="Z51" s="282"/>
      <c r="AA51" s="282"/>
      <c r="AB51" s="85"/>
      <c r="AG51" s="85"/>
      <c r="AH51" s="168"/>
      <c r="AJ51" s="214"/>
      <c r="AL51" s="85"/>
    </row>
    <row r="52" spans="1:38" s="169" customFormat="1" ht="25" customHeight="1" x14ac:dyDescent="0.2">
      <c r="A52" s="129" t="s">
        <v>170</v>
      </c>
      <c r="B52" s="294" t="s">
        <v>82</v>
      </c>
      <c r="C52" s="295"/>
      <c r="D52" s="295"/>
      <c r="E52" s="295"/>
      <c r="F52" s="295"/>
      <c r="G52" s="295"/>
      <c r="H52" s="295"/>
      <c r="I52" s="295"/>
      <c r="J52" s="295"/>
      <c r="K52" s="295"/>
      <c r="L52" s="295"/>
      <c r="M52" s="296"/>
      <c r="O52" s="297" t="s">
        <v>51</v>
      </c>
      <c r="P52" s="298"/>
      <c r="Q52" s="282" t="s">
        <v>53</v>
      </c>
      <c r="R52" s="282"/>
      <c r="S52" s="282"/>
      <c r="T52" s="282"/>
      <c r="U52" s="282"/>
      <c r="V52" s="282" t="s">
        <v>49</v>
      </c>
      <c r="W52" s="282"/>
      <c r="X52" s="282"/>
      <c r="Y52" s="282"/>
      <c r="Z52" s="282"/>
      <c r="AA52" s="282"/>
      <c r="AB52" s="85"/>
      <c r="AG52" s="85"/>
      <c r="AH52" s="168"/>
      <c r="AJ52" s="214"/>
      <c r="AL52" s="85"/>
    </row>
    <row r="53" spans="1:38" s="169" customFormat="1" ht="25" customHeight="1" x14ac:dyDescent="0.2">
      <c r="A53" s="151" t="s">
        <v>171</v>
      </c>
      <c r="B53" s="294" t="s">
        <v>175</v>
      </c>
      <c r="C53" s="295"/>
      <c r="D53" s="295"/>
      <c r="E53" s="295"/>
      <c r="F53" s="295"/>
      <c r="G53" s="295"/>
      <c r="H53" s="295"/>
      <c r="I53" s="295"/>
      <c r="J53" s="295"/>
      <c r="K53" s="295"/>
      <c r="L53" s="295"/>
      <c r="M53" s="296"/>
      <c r="O53" s="297" t="s">
        <v>54</v>
      </c>
      <c r="P53" s="298"/>
      <c r="Q53" s="317" t="s">
        <v>55</v>
      </c>
      <c r="R53" s="318"/>
      <c r="S53" s="318"/>
      <c r="T53" s="318"/>
      <c r="U53" s="319"/>
      <c r="V53" s="282" t="s">
        <v>49</v>
      </c>
      <c r="W53" s="282"/>
      <c r="X53" s="282"/>
      <c r="Y53" s="282"/>
      <c r="Z53" s="282"/>
      <c r="AA53" s="282"/>
      <c r="AB53" s="85"/>
      <c r="AG53" s="85"/>
      <c r="AH53" s="168"/>
      <c r="AJ53" s="214"/>
      <c r="AL53" s="85"/>
    </row>
    <row r="54" spans="1:38" s="169" customFormat="1" ht="25" customHeight="1" x14ac:dyDescent="0.2">
      <c r="A54" s="236" t="s">
        <v>172</v>
      </c>
      <c r="B54" s="294" t="s">
        <v>92</v>
      </c>
      <c r="C54" s="295"/>
      <c r="D54" s="295"/>
      <c r="E54" s="295"/>
      <c r="F54" s="295"/>
      <c r="G54" s="295"/>
      <c r="H54" s="295"/>
      <c r="I54" s="295"/>
      <c r="J54" s="295"/>
      <c r="K54" s="295"/>
      <c r="L54" s="295"/>
      <c r="M54" s="296"/>
      <c r="O54" s="297" t="s">
        <v>40</v>
      </c>
      <c r="P54" s="298"/>
      <c r="Q54" s="282" t="s">
        <v>52</v>
      </c>
      <c r="R54" s="282"/>
      <c r="S54" s="282"/>
      <c r="T54" s="282"/>
      <c r="U54" s="282"/>
      <c r="V54" s="282" t="s">
        <v>56</v>
      </c>
      <c r="W54" s="282"/>
      <c r="X54" s="282"/>
      <c r="Y54" s="282"/>
      <c r="Z54" s="282"/>
      <c r="AA54" s="282"/>
      <c r="AB54" s="85"/>
      <c r="AG54" s="85"/>
      <c r="AH54" s="168"/>
      <c r="AJ54" s="214"/>
      <c r="AL54" s="85"/>
    </row>
    <row r="55" spans="1:38" s="169" customFormat="1" ht="25" customHeight="1" x14ac:dyDescent="0.2">
      <c r="A55" s="150"/>
      <c r="B55" s="294" t="s">
        <v>151</v>
      </c>
      <c r="C55" s="295"/>
      <c r="D55" s="295"/>
      <c r="E55" s="295"/>
      <c r="F55" s="295"/>
      <c r="G55" s="295"/>
      <c r="H55" s="295"/>
      <c r="I55" s="295"/>
      <c r="J55" s="295"/>
      <c r="K55" s="295"/>
      <c r="L55" s="295"/>
      <c r="M55" s="296"/>
      <c r="O55" s="297" t="s">
        <v>97</v>
      </c>
      <c r="P55" s="298"/>
      <c r="Q55" s="282" t="s">
        <v>98</v>
      </c>
      <c r="R55" s="282"/>
      <c r="S55" s="282"/>
      <c r="T55" s="282"/>
      <c r="U55" s="282"/>
      <c r="V55" s="282" t="s">
        <v>99</v>
      </c>
      <c r="W55" s="282"/>
      <c r="X55" s="282"/>
      <c r="Y55" s="282"/>
      <c r="Z55" s="282"/>
      <c r="AA55" s="282"/>
      <c r="AB55" s="85"/>
      <c r="AG55" s="85"/>
      <c r="AH55" s="168"/>
      <c r="AJ55" s="214"/>
      <c r="AL55" s="85"/>
    </row>
    <row r="56" spans="1:38" s="169" customFormat="1" ht="25" customHeight="1" x14ac:dyDescent="0.2">
      <c r="A56" s="150"/>
      <c r="B56" s="294" t="s">
        <v>94</v>
      </c>
      <c r="C56" s="295"/>
      <c r="D56" s="295"/>
      <c r="E56" s="295"/>
      <c r="F56" s="295"/>
      <c r="G56" s="295"/>
      <c r="H56" s="295"/>
      <c r="I56" s="295"/>
      <c r="J56" s="295"/>
      <c r="K56" s="295"/>
      <c r="L56" s="295"/>
      <c r="M56" s="296"/>
      <c r="O56" s="85"/>
      <c r="V56" s="85"/>
      <c r="AB56" s="85"/>
      <c r="AG56" s="85"/>
      <c r="AH56" s="168"/>
      <c r="AJ56" s="214"/>
      <c r="AL56" s="85"/>
    </row>
    <row r="57" spans="1:38" ht="24" x14ac:dyDescent="0.2">
      <c r="A57" s="236" t="s">
        <v>173</v>
      </c>
      <c r="B57" s="294" t="s">
        <v>174</v>
      </c>
      <c r="C57" s="295"/>
      <c r="D57" s="295"/>
      <c r="E57" s="295"/>
      <c r="F57" s="295"/>
      <c r="G57" s="295"/>
      <c r="H57" s="295"/>
      <c r="I57" s="295"/>
      <c r="J57" s="295"/>
      <c r="K57" s="295"/>
      <c r="L57" s="295"/>
      <c r="M57" s="296"/>
    </row>
    <row r="58" spans="1:38" x14ac:dyDescent="0.2">
      <c r="B58" s="81"/>
      <c r="C58" s="81"/>
      <c r="D58" s="80"/>
      <c r="E58" s="80"/>
    </row>
    <row r="59" spans="1:38" x14ac:dyDescent="0.2">
      <c r="B59" s="80"/>
      <c r="C59" s="80"/>
      <c r="D59" s="80"/>
      <c r="E59" s="80"/>
    </row>
    <row r="64" spans="1:38" x14ac:dyDescent="0.2">
      <c r="A64" s="77" t="s">
        <v>57</v>
      </c>
      <c r="B64" s="77">
        <v>4864</v>
      </c>
    </row>
    <row r="65" spans="1:3" x14ac:dyDescent="0.2">
      <c r="A65" s="77" t="s">
        <v>58</v>
      </c>
      <c r="B65" s="77">
        <v>5204</v>
      </c>
      <c r="C65" s="77" t="s">
        <v>64</v>
      </c>
    </row>
    <row r="66" spans="1:3" x14ac:dyDescent="0.2">
      <c r="A66" s="77" t="s">
        <v>59</v>
      </c>
      <c r="B66" s="77">
        <v>5643</v>
      </c>
      <c r="C66" s="77" t="s">
        <v>63</v>
      </c>
    </row>
    <row r="67" spans="1:3" x14ac:dyDescent="0.2">
      <c r="A67" s="77" t="s">
        <v>60</v>
      </c>
      <c r="B67" s="77">
        <v>1065</v>
      </c>
    </row>
    <row r="68" spans="1:3" x14ac:dyDescent="0.2">
      <c r="A68" s="77" t="s">
        <v>61</v>
      </c>
      <c r="B68" s="77">
        <v>5032</v>
      </c>
      <c r="C68" s="77" t="s">
        <v>62</v>
      </c>
    </row>
  </sheetData>
  <sortState ref="A26:AL31">
    <sortCondition ref="AK26:AK31"/>
  </sortState>
  <mergeCells count="88">
    <mergeCell ref="B57:M57"/>
    <mergeCell ref="D39:E39"/>
    <mergeCell ref="D40:E40"/>
    <mergeCell ref="Q53:U53"/>
    <mergeCell ref="D34:E34"/>
    <mergeCell ref="D35:E35"/>
    <mergeCell ref="D36:E36"/>
    <mergeCell ref="D37:E37"/>
    <mergeCell ref="D38:E38"/>
    <mergeCell ref="B51:M51"/>
    <mergeCell ref="B52:M52"/>
    <mergeCell ref="B53:M53"/>
    <mergeCell ref="B54:M54"/>
    <mergeCell ref="S40:U40"/>
    <mergeCell ref="V40:W40"/>
    <mergeCell ref="S34:U34"/>
    <mergeCell ref="V34:W34"/>
    <mergeCell ref="S36:U36"/>
    <mergeCell ref="V36:W36"/>
    <mergeCell ref="S39:U39"/>
    <mergeCell ref="V39:W39"/>
    <mergeCell ref="S38:U38"/>
    <mergeCell ref="V38:W38"/>
    <mergeCell ref="Q51:U51"/>
    <mergeCell ref="Q52:U52"/>
    <mergeCell ref="Q54:U54"/>
    <mergeCell ref="V50:AA50"/>
    <mergeCell ref="S33:U33"/>
    <mergeCell ref="V33:W33"/>
    <mergeCell ref="S37:U37"/>
    <mergeCell ref="V37:W37"/>
    <mergeCell ref="S35:U35"/>
    <mergeCell ref="V35:W35"/>
    <mergeCell ref="Q55:U55"/>
    <mergeCell ref="V55:AA55"/>
    <mergeCell ref="AI42:AL42"/>
    <mergeCell ref="B55:M55"/>
    <mergeCell ref="B56:M56"/>
    <mergeCell ref="O50:P50"/>
    <mergeCell ref="O51:P51"/>
    <mergeCell ref="O52:P52"/>
    <mergeCell ref="O53:P53"/>
    <mergeCell ref="O54:P54"/>
    <mergeCell ref="O55:P55"/>
    <mergeCell ref="V54:AA54"/>
    <mergeCell ref="O49:AA49"/>
    <mergeCell ref="A49:M49"/>
    <mergeCell ref="B50:M50"/>
    <mergeCell ref="Q50:U50"/>
    <mergeCell ref="D2:AG2"/>
    <mergeCell ref="D3:AG3"/>
    <mergeCell ref="V51:AA51"/>
    <mergeCell ref="V52:AA52"/>
    <mergeCell ref="V53:AA53"/>
    <mergeCell ref="W8:W9"/>
    <mergeCell ref="P4:W4"/>
    <mergeCell ref="P5:W6"/>
    <mergeCell ref="F7:J7"/>
    <mergeCell ref="K7:O7"/>
    <mergeCell ref="P7:W7"/>
    <mergeCell ref="X7:AB7"/>
    <mergeCell ref="AC7:AG7"/>
    <mergeCell ref="S8:T8"/>
    <mergeCell ref="X4:AB4"/>
    <mergeCell ref="X5:AB6"/>
    <mergeCell ref="AI11:AL11"/>
    <mergeCell ref="AI25:AL25"/>
    <mergeCell ref="AC4:AG4"/>
    <mergeCell ref="AC5:AG6"/>
    <mergeCell ref="AF8:AF9"/>
    <mergeCell ref="AG8:AG9"/>
    <mergeCell ref="AI8:AI9"/>
    <mergeCell ref="AJ8:AJ9"/>
    <mergeCell ref="AK8:AK9"/>
    <mergeCell ref="AI4:AL6"/>
    <mergeCell ref="AL8:AL9"/>
    <mergeCell ref="AA8:AA9"/>
    <mergeCell ref="AB8:AB9"/>
    <mergeCell ref="K4:O4"/>
    <mergeCell ref="N8:N9"/>
    <mergeCell ref="U8:U9"/>
    <mergeCell ref="V8:V9"/>
    <mergeCell ref="F5:J6"/>
    <mergeCell ref="K5:O6"/>
    <mergeCell ref="J8:J9"/>
    <mergeCell ref="I8:I9"/>
    <mergeCell ref="F4:J4"/>
    <mergeCell ref="O8:O9"/>
  </mergeCells>
  <phoneticPr fontId="3" type="noConversion"/>
  <pageMargins left="0.5" right="0.5" top="0.5" bottom="0.25" header="0.3" footer="0.3"/>
  <pageSetup scale="30" orientation="landscape" horizontalDpi="0" verticalDpi="0"/>
  <headerFooter>
    <oddFooter>&amp;L&amp;"Calibri,Regular"&amp;K000000&amp;F&amp;R&amp;"Calibri,Regular"&amp;K000000Page &amp;P of &amp;N</oddFooter>
  </headerFooter>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59"/>
  <sheetViews>
    <sheetView workbookViewId="0">
      <pane ySplit="10" topLeftCell="A11" activePane="bottomLeft" state="frozen"/>
      <selection pane="bottomLeft" activeCell="S17" sqref="S17"/>
    </sheetView>
  </sheetViews>
  <sheetFormatPr baseColWidth="10" defaultRowHeight="16" x14ac:dyDescent="0.2"/>
  <cols>
    <col min="1" max="1" width="7.33203125" style="1" customWidth="1"/>
    <col min="2" max="2" width="9.5" style="1" customWidth="1"/>
    <col min="3" max="3" width="14.5" style="1" customWidth="1"/>
    <col min="4" max="5" width="16.83203125" style="1" customWidth="1"/>
    <col min="6" max="6" width="21.1640625" style="1" customWidth="1"/>
    <col min="7" max="12" width="8.6640625" style="1" customWidth="1"/>
    <col min="13" max="13" width="8.6640625" style="4" customWidth="1"/>
    <col min="14" max="14" width="8.6640625" style="38" customWidth="1"/>
    <col min="15" max="15" width="2" style="3" customWidth="1"/>
    <col min="16" max="16384" width="10.83203125" style="1"/>
  </cols>
  <sheetData>
    <row r="1" spans="1:15" ht="16" customHeight="1" x14ac:dyDescent="0.2">
      <c r="A1" s="3"/>
      <c r="B1" s="34"/>
      <c r="C1" s="34"/>
      <c r="D1" s="34"/>
      <c r="E1" s="34"/>
      <c r="F1" s="34"/>
      <c r="G1" s="34"/>
      <c r="H1" s="34"/>
      <c r="I1" s="34"/>
      <c r="J1" s="34"/>
      <c r="K1" s="34"/>
      <c r="L1" s="34"/>
      <c r="M1" s="34"/>
      <c r="N1" s="51"/>
      <c r="O1" s="34"/>
    </row>
    <row r="2" spans="1:15" ht="28" customHeight="1" x14ac:dyDescent="0.2">
      <c r="A2" s="34"/>
      <c r="B2" s="34"/>
      <c r="C2" s="280" t="s">
        <v>116</v>
      </c>
      <c r="D2" s="280"/>
      <c r="E2" s="280"/>
      <c r="F2" s="280"/>
      <c r="G2" s="280"/>
      <c r="H2" s="280"/>
      <c r="I2" s="280"/>
      <c r="J2" s="280"/>
      <c r="K2" s="280"/>
      <c r="L2" s="69"/>
      <c r="M2" s="69"/>
      <c r="N2" s="69"/>
      <c r="O2" s="34"/>
    </row>
    <row r="3" spans="1:15" ht="40" customHeight="1" thickBot="1" x14ac:dyDescent="0.25">
      <c r="A3" s="34"/>
      <c r="B3" s="34"/>
      <c r="C3" s="281" t="s">
        <v>129</v>
      </c>
      <c r="D3" s="281"/>
      <c r="E3" s="281"/>
      <c r="F3" s="281"/>
      <c r="G3" s="281"/>
      <c r="H3" s="281"/>
      <c r="I3" s="281"/>
      <c r="J3" s="281"/>
      <c r="K3" s="281"/>
      <c r="L3" s="70"/>
      <c r="M3" s="70"/>
      <c r="N3" s="70"/>
      <c r="O3" s="34"/>
    </row>
    <row r="4" spans="1:15" s="4" customFormat="1" ht="17" customHeight="1" x14ac:dyDescent="0.2">
      <c r="A4" s="6"/>
      <c r="B4" s="6"/>
      <c r="C4" s="6"/>
      <c r="D4" s="6"/>
      <c r="E4" s="6"/>
      <c r="F4" s="11"/>
      <c r="G4" s="337" t="s">
        <v>2</v>
      </c>
      <c r="H4" s="338"/>
      <c r="I4" s="338"/>
      <c r="J4" s="338"/>
      <c r="K4" s="338"/>
      <c r="L4" s="338"/>
      <c r="M4" s="339"/>
      <c r="N4" s="74"/>
      <c r="O4" s="6"/>
    </row>
    <row r="5" spans="1:15" s="4" customFormat="1" ht="17" customHeight="1" x14ac:dyDescent="0.2">
      <c r="D5" s="6"/>
      <c r="G5" s="340" t="s">
        <v>119</v>
      </c>
      <c r="H5" s="341"/>
      <c r="I5" s="341"/>
      <c r="J5" s="341"/>
      <c r="K5" s="341"/>
      <c r="L5" s="341"/>
      <c r="M5" s="342"/>
      <c r="N5" s="74"/>
      <c r="O5" s="6"/>
    </row>
    <row r="6" spans="1:15" s="4" customFormat="1" ht="17" customHeight="1" thickBot="1" x14ac:dyDescent="0.25">
      <c r="G6" s="343"/>
      <c r="H6" s="344"/>
      <c r="I6" s="344"/>
      <c r="J6" s="344"/>
      <c r="K6" s="344"/>
      <c r="L6" s="344"/>
      <c r="M6" s="345"/>
      <c r="N6" s="74"/>
      <c r="O6" s="6"/>
    </row>
    <row r="7" spans="1:15" s="4" customFormat="1" ht="20" customHeight="1" thickBot="1" x14ac:dyDescent="0.25">
      <c r="F7" s="10"/>
      <c r="G7" s="346" t="s">
        <v>130</v>
      </c>
      <c r="H7" s="347"/>
      <c r="I7" s="347"/>
      <c r="J7" s="347"/>
      <c r="K7" s="347"/>
      <c r="L7" s="347"/>
      <c r="M7" s="348"/>
      <c r="N7" s="74"/>
      <c r="O7" s="6"/>
    </row>
    <row r="8" spans="1:15" s="4" customFormat="1" ht="25" customHeight="1" x14ac:dyDescent="0.2">
      <c r="E8" s="9"/>
      <c r="F8" s="10"/>
      <c r="G8" s="49"/>
      <c r="H8" s="50"/>
      <c r="I8" s="50"/>
      <c r="J8" s="50"/>
      <c r="K8" s="50"/>
      <c r="L8" s="327" t="s">
        <v>26</v>
      </c>
      <c r="M8" s="327" t="s">
        <v>25</v>
      </c>
      <c r="N8" s="329"/>
      <c r="O8" s="6"/>
    </row>
    <row r="9" spans="1:15" s="4" customFormat="1" ht="25" customHeight="1" thickBot="1" x14ac:dyDescent="0.25">
      <c r="F9" s="10" t="s">
        <v>85</v>
      </c>
      <c r="G9" s="19">
        <v>1</v>
      </c>
      <c r="H9" s="20">
        <v>2</v>
      </c>
      <c r="I9" s="20">
        <v>3</v>
      </c>
      <c r="J9" s="20">
        <f>I9+1</f>
        <v>4</v>
      </c>
      <c r="K9" s="21">
        <f>J9+1</f>
        <v>5</v>
      </c>
      <c r="L9" s="328"/>
      <c r="M9" s="328"/>
      <c r="N9" s="329"/>
      <c r="O9" s="6"/>
    </row>
    <row r="10" spans="1:15" s="52" customFormat="1" ht="18" customHeight="1" thickBot="1" x14ac:dyDescent="0.25">
      <c r="A10" s="53" t="s">
        <v>41</v>
      </c>
      <c r="B10" s="53" t="s">
        <v>5</v>
      </c>
      <c r="C10" s="53" t="s">
        <v>124</v>
      </c>
      <c r="D10" s="53" t="s">
        <v>6</v>
      </c>
      <c r="E10" s="53" t="s">
        <v>7</v>
      </c>
      <c r="F10" s="53" t="s">
        <v>7</v>
      </c>
      <c r="G10" s="54"/>
      <c r="H10" s="54"/>
      <c r="I10" s="54"/>
      <c r="J10" s="54"/>
      <c r="K10" s="54"/>
      <c r="L10" s="55"/>
      <c r="M10" s="55"/>
      <c r="N10" s="71"/>
      <c r="O10" s="7"/>
    </row>
    <row r="11" spans="1:15" x14ac:dyDescent="0.2">
      <c r="A11" s="56"/>
      <c r="B11" s="31" t="s">
        <v>3</v>
      </c>
      <c r="C11" s="31"/>
      <c r="D11" s="31"/>
      <c r="E11" s="31"/>
      <c r="F11" s="57" t="s">
        <v>86</v>
      </c>
      <c r="G11" s="37">
        <v>9</v>
      </c>
      <c r="H11" s="37">
        <v>9</v>
      </c>
      <c r="I11" s="37">
        <v>9</v>
      </c>
      <c r="J11" s="37">
        <v>9</v>
      </c>
      <c r="K11" s="36" t="s">
        <v>97</v>
      </c>
      <c r="L11" s="22"/>
      <c r="M11" s="39"/>
      <c r="N11" s="72"/>
    </row>
    <row r="12" spans="1:15" s="2" customFormat="1" ht="26" customHeight="1" x14ac:dyDescent="0.2">
      <c r="A12" s="14">
        <f>A11+1</f>
        <v>1</v>
      </c>
      <c r="B12" s="12">
        <v>5032</v>
      </c>
      <c r="C12" s="12" t="s">
        <v>125</v>
      </c>
      <c r="D12" s="44" t="s">
        <v>8</v>
      </c>
      <c r="E12" s="44" t="s">
        <v>9</v>
      </c>
      <c r="F12" s="46" t="s">
        <v>113</v>
      </c>
      <c r="G12" s="23">
        <v>1</v>
      </c>
      <c r="H12" s="23">
        <v>2</v>
      </c>
      <c r="I12" s="23">
        <v>1</v>
      </c>
      <c r="J12" s="23">
        <v>1</v>
      </c>
      <c r="K12" s="24" t="s">
        <v>97</v>
      </c>
      <c r="L12" s="25">
        <f>SUM(G12:K12)</f>
        <v>5</v>
      </c>
      <c r="M12" s="40">
        <v>1</v>
      </c>
      <c r="N12" s="73"/>
      <c r="O12" s="5"/>
    </row>
    <row r="13" spans="1:15" s="2" customFormat="1" ht="25" customHeight="1" x14ac:dyDescent="0.2">
      <c r="A13" s="14">
        <f>A12+1</f>
        <v>2</v>
      </c>
      <c r="B13" s="12">
        <v>5255</v>
      </c>
      <c r="C13" s="12" t="s">
        <v>125</v>
      </c>
      <c r="D13" s="44" t="s">
        <v>107</v>
      </c>
      <c r="E13" s="66" t="s">
        <v>112</v>
      </c>
      <c r="F13" s="46" t="s">
        <v>108</v>
      </c>
      <c r="G13" s="23">
        <v>2</v>
      </c>
      <c r="H13" s="23">
        <v>3</v>
      </c>
      <c r="I13" s="23">
        <v>3</v>
      </c>
      <c r="J13" s="23">
        <v>2</v>
      </c>
      <c r="K13" s="24" t="s">
        <v>97</v>
      </c>
      <c r="L13" s="25">
        <f t="shared" ref="L13" si="0">SUM(G13:K13)</f>
        <v>10</v>
      </c>
      <c r="M13" s="40">
        <f>M12+1</f>
        <v>2</v>
      </c>
      <c r="N13" s="73"/>
      <c r="O13" s="5"/>
    </row>
    <row r="14" spans="1:15" s="2" customFormat="1" ht="32" customHeight="1" x14ac:dyDescent="0.2">
      <c r="A14" s="14">
        <f t="shared" ref="A14:A16" si="1">A13+1</f>
        <v>3</v>
      </c>
      <c r="B14" s="12">
        <v>5650</v>
      </c>
      <c r="C14" s="12" t="s">
        <v>125</v>
      </c>
      <c r="D14" s="44" t="s">
        <v>11</v>
      </c>
      <c r="E14" s="44" t="s">
        <v>10</v>
      </c>
      <c r="F14" s="46"/>
      <c r="G14" s="65">
        <v>5</v>
      </c>
      <c r="H14" s="23">
        <v>1</v>
      </c>
      <c r="I14" s="23">
        <v>4</v>
      </c>
      <c r="J14" s="23">
        <v>3</v>
      </c>
      <c r="K14" s="24" t="s">
        <v>97</v>
      </c>
      <c r="L14" s="25">
        <f t="shared" ref="L14" si="2">SUM(G14:K14)</f>
        <v>13</v>
      </c>
      <c r="M14" s="40">
        <f t="shared" ref="M14:M18" si="3">M13+1</f>
        <v>3</v>
      </c>
      <c r="N14" s="73"/>
      <c r="O14" s="5"/>
    </row>
    <row r="15" spans="1:15" s="2" customFormat="1" ht="32" customHeight="1" x14ac:dyDescent="0.2">
      <c r="A15" s="14">
        <f t="shared" si="1"/>
        <v>4</v>
      </c>
      <c r="B15" s="12">
        <v>708</v>
      </c>
      <c r="C15" s="12" t="s">
        <v>125</v>
      </c>
      <c r="D15" s="44" t="s">
        <v>12</v>
      </c>
      <c r="E15" s="44" t="s">
        <v>13</v>
      </c>
      <c r="F15" s="46"/>
      <c r="G15" s="65">
        <v>4</v>
      </c>
      <c r="H15" s="23">
        <v>4</v>
      </c>
      <c r="I15" s="23">
        <v>2</v>
      </c>
      <c r="J15" s="23">
        <v>4</v>
      </c>
      <c r="K15" s="24" t="s">
        <v>97</v>
      </c>
      <c r="L15" s="25">
        <f>SUM(G15:K15)</f>
        <v>14</v>
      </c>
      <c r="M15" s="40">
        <f t="shared" si="3"/>
        <v>4</v>
      </c>
      <c r="N15" s="73"/>
      <c r="O15" s="5"/>
    </row>
    <row r="16" spans="1:15" s="2" customFormat="1" ht="32" customHeight="1" x14ac:dyDescent="0.2">
      <c r="A16" s="14">
        <f t="shared" si="1"/>
        <v>5</v>
      </c>
      <c r="B16" s="12">
        <v>1065</v>
      </c>
      <c r="C16" s="12" t="s">
        <v>125</v>
      </c>
      <c r="D16" s="44" t="s">
        <v>44</v>
      </c>
      <c r="E16" s="44" t="s">
        <v>14</v>
      </c>
      <c r="F16" s="46" t="s">
        <v>115</v>
      </c>
      <c r="G16" s="65">
        <v>7</v>
      </c>
      <c r="H16" s="23">
        <v>6</v>
      </c>
      <c r="I16" s="23">
        <v>6</v>
      </c>
      <c r="J16" s="23">
        <v>5</v>
      </c>
      <c r="K16" s="24" t="s">
        <v>97</v>
      </c>
      <c r="L16" s="25">
        <f>SUM(G16:K16)</f>
        <v>24</v>
      </c>
      <c r="M16" s="40">
        <f t="shared" si="3"/>
        <v>5</v>
      </c>
      <c r="N16" s="73"/>
      <c r="O16" s="5"/>
    </row>
    <row r="17" spans="1:15" s="2" customFormat="1" ht="32" customHeight="1" x14ac:dyDescent="0.2">
      <c r="A17" s="14">
        <f t="shared" ref="A17:A20" si="4">A16+1</f>
        <v>6</v>
      </c>
      <c r="B17" s="12">
        <v>3062</v>
      </c>
      <c r="C17" s="12" t="s">
        <v>125</v>
      </c>
      <c r="D17" s="44" t="s">
        <v>132</v>
      </c>
      <c r="E17" s="44" t="s">
        <v>19</v>
      </c>
      <c r="F17" s="46"/>
      <c r="G17" s="65">
        <v>6</v>
      </c>
      <c r="H17" s="23">
        <v>5</v>
      </c>
      <c r="I17" s="23">
        <v>5</v>
      </c>
      <c r="J17" s="65" t="s">
        <v>103</v>
      </c>
      <c r="K17" s="24" t="s">
        <v>97</v>
      </c>
      <c r="L17" s="18">
        <f>6+5+5+10</f>
        <v>26</v>
      </c>
      <c r="M17" s="40">
        <f t="shared" si="3"/>
        <v>6</v>
      </c>
      <c r="N17" s="73"/>
      <c r="O17" s="5"/>
    </row>
    <row r="18" spans="1:15" ht="32" x14ac:dyDescent="0.2">
      <c r="A18" s="14">
        <f t="shared" si="4"/>
        <v>7</v>
      </c>
      <c r="B18" s="13">
        <v>3738</v>
      </c>
      <c r="C18" s="12" t="s">
        <v>125</v>
      </c>
      <c r="D18" s="45" t="s">
        <v>39</v>
      </c>
      <c r="E18" s="45" t="s">
        <v>16</v>
      </c>
      <c r="F18" s="47"/>
      <c r="G18" s="26">
        <v>3</v>
      </c>
      <c r="H18" s="23" t="s">
        <v>103</v>
      </c>
      <c r="I18" s="23" t="s">
        <v>103</v>
      </c>
      <c r="J18" s="23" t="s">
        <v>103</v>
      </c>
      <c r="K18" s="27" t="s">
        <v>97</v>
      </c>
      <c r="L18" s="18">
        <f>3+10+10+10</f>
        <v>33</v>
      </c>
      <c r="M18" s="40">
        <f t="shared" si="3"/>
        <v>7</v>
      </c>
      <c r="N18" s="73"/>
    </row>
    <row r="19" spans="1:15" s="2" customFormat="1" ht="32" x14ac:dyDescent="0.2">
      <c r="A19" s="14">
        <f t="shared" si="4"/>
        <v>8</v>
      </c>
      <c r="B19" s="12">
        <v>5204</v>
      </c>
      <c r="C19" s="12" t="s">
        <v>125</v>
      </c>
      <c r="D19" s="44" t="s">
        <v>17</v>
      </c>
      <c r="E19" s="44" t="s">
        <v>18</v>
      </c>
      <c r="F19" s="46" t="s">
        <v>114</v>
      </c>
      <c r="G19" s="65" t="s">
        <v>105</v>
      </c>
      <c r="H19" s="23" t="s">
        <v>103</v>
      </c>
      <c r="I19" s="23" t="s">
        <v>103</v>
      </c>
      <c r="J19" s="23" t="s">
        <v>103</v>
      </c>
      <c r="K19" s="24" t="s">
        <v>97</v>
      </c>
      <c r="L19" s="18" t="s">
        <v>117</v>
      </c>
      <c r="M19" s="40" t="s">
        <v>118</v>
      </c>
      <c r="N19" s="73"/>
      <c r="O19" s="5"/>
    </row>
    <row r="20" spans="1:15" s="2" customFormat="1" ht="32" x14ac:dyDescent="0.2">
      <c r="A20" s="14">
        <f t="shared" si="4"/>
        <v>9</v>
      </c>
      <c r="B20" s="12">
        <v>4859</v>
      </c>
      <c r="C20" s="12" t="s">
        <v>125</v>
      </c>
      <c r="D20" s="44" t="s">
        <v>101</v>
      </c>
      <c r="E20" s="44" t="s">
        <v>45</v>
      </c>
      <c r="F20" s="46" t="s">
        <v>102</v>
      </c>
      <c r="G20" s="23" t="s">
        <v>105</v>
      </c>
      <c r="H20" s="23" t="s">
        <v>103</v>
      </c>
      <c r="I20" s="23" t="s">
        <v>103</v>
      </c>
      <c r="J20" s="23" t="s">
        <v>103</v>
      </c>
      <c r="K20" s="24" t="s">
        <v>97</v>
      </c>
      <c r="L20" s="18" t="s">
        <v>117</v>
      </c>
      <c r="M20" s="40" t="s">
        <v>118</v>
      </c>
      <c r="N20" s="73"/>
      <c r="O20" s="5"/>
    </row>
    <row r="21" spans="1:15" ht="17" thickBot="1" x14ac:dyDescent="0.25">
      <c r="A21" s="15"/>
      <c r="B21" s="16"/>
      <c r="C21" s="16"/>
      <c r="D21" s="58"/>
      <c r="E21" s="58"/>
      <c r="F21" s="59"/>
      <c r="G21" s="28"/>
      <c r="H21" s="28"/>
      <c r="I21" s="28"/>
      <c r="J21" s="28"/>
      <c r="K21" s="29"/>
      <c r="L21" s="30"/>
      <c r="M21" s="42"/>
      <c r="N21" s="72"/>
    </row>
    <row r="22" spans="1:15" s="8" customFormat="1" ht="19" customHeight="1" thickBot="1" x14ac:dyDescent="0.25">
      <c r="D22" s="43"/>
      <c r="E22" s="43"/>
      <c r="F22" s="43"/>
      <c r="M22" s="7"/>
      <c r="N22" s="64"/>
    </row>
    <row r="23" spans="1:15" x14ac:dyDescent="0.2">
      <c r="A23" s="56"/>
      <c r="B23" s="31" t="s">
        <v>4</v>
      </c>
      <c r="C23" s="31"/>
      <c r="D23" s="31"/>
      <c r="E23" s="31"/>
      <c r="F23" s="57" t="s">
        <v>86</v>
      </c>
      <c r="G23" s="37">
        <v>1</v>
      </c>
      <c r="H23" s="37">
        <v>1</v>
      </c>
      <c r="I23" s="37">
        <v>1</v>
      </c>
      <c r="J23" s="37">
        <v>1</v>
      </c>
      <c r="K23" s="36" t="s">
        <v>97</v>
      </c>
      <c r="L23" s="22"/>
      <c r="M23" s="39"/>
      <c r="N23" s="72"/>
    </row>
    <row r="24" spans="1:15" x14ac:dyDescent="0.2">
      <c r="A24" s="14">
        <v>1</v>
      </c>
      <c r="B24" s="13">
        <v>80726</v>
      </c>
      <c r="C24" s="13" t="s">
        <v>125</v>
      </c>
      <c r="D24" s="45" t="s">
        <v>20</v>
      </c>
      <c r="E24" s="45"/>
      <c r="F24" s="47"/>
      <c r="G24" s="26">
        <v>1</v>
      </c>
      <c r="H24" s="26">
        <v>1</v>
      </c>
      <c r="I24" s="26">
        <v>1</v>
      </c>
      <c r="J24" s="26">
        <v>1</v>
      </c>
      <c r="K24" s="27" t="s">
        <v>97</v>
      </c>
      <c r="L24" s="25">
        <f t="shared" ref="L24" si="5">SUM(G24:K24)</f>
        <v>4</v>
      </c>
      <c r="M24" s="41">
        <v>1</v>
      </c>
      <c r="N24" s="73"/>
    </row>
    <row r="25" spans="1:15" ht="17" thickBot="1" x14ac:dyDescent="0.25">
      <c r="A25" s="60"/>
      <c r="B25" s="16"/>
      <c r="C25" s="16"/>
      <c r="D25" s="16"/>
      <c r="E25" s="16"/>
      <c r="F25" s="17"/>
      <c r="G25" s="28"/>
      <c r="H25" s="28"/>
      <c r="I25" s="28"/>
      <c r="J25" s="28"/>
      <c r="K25" s="29"/>
      <c r="L25" s="30"/>
      <c r="M25" s="42"/>
      <c r="N25" s="72"/>
    </row>
    <row r="26" spans="1:15" s="8" customFormat="1" ht="17" thickBot="1" x14ac:dyDescent="0.25">
      <c r="D26" s="43"/>
      <c r="E26" s="43"/>
      <c r="F26" s="43"/>
      <c r="M26" s="7"/>
      <c r="N26" s="48"/>
    </row>
    <row r="27" spans="1:15" x14ac:dyDescent="0.2">
      <c r="A27" s="56"/>
      <c r="B27" s="31" t="s">
        <v>120</v>
      </c>
      <c r="C27" s="31"/>
      <c r="D27" s="31"/>
      <c r="E27" s="31"/>
      <c r="F27" s="57" t="s">
        <v>86</v>
      </c>
      <c r="G27" s="37">
        <v>3</v>
      </c>
      <c r="H27" s="37">
        <v>3</v>
      </c>
      <c r="I27" s="37">
        <v>3</v>
      </c>
      <c r="J27" s="37">
        <v>3</v>
      </c>
      <c r="K27" s="36" t="s">
        <v>97</v>
      </c>
      <c r="L27" s="22"/>
      <c r="M27" s="39"/>
      <c r="N27" s="72"/>
    </row>
    <row r="28" spans="1:15" ht="32" x14ac:dyDescent="0.2">
      <c r="A28" s="14">
        <v>1</v>
      </c>
      <c r="B28" s="13">
        <v>204824</v>
      </c>
      <c r="C28" s="13" t="s">
        <v>126</v>
      </c>
      <c r="D28" s="45" t="s">
        <v>121</v>
      </c>
      <c r="E28" s="45"/>
      <c r="F28" s="47"/>
      <c r="G28" s="26">
        <v>1</v>
      </c>
      <c r="H28" s="26">
        <v>2</v>
      </c>
      <c r="I28" s="23" t="s">
        <v>128</v>
      </c>
      <c r="J28" s="26">
        <v>1</v>
      </c>
      <c r="K28" s="27" t="s">
        <v>97</v>
      </c>
      <c r="L28" s="18">
        <f>1+2+4+1</f>
        <v>8</v>
      </c>
      <c r="M28" s="41">
        <v>1</v>
      </c>
      <c r="N28" s="73"/>
    </row>
    <row r="29" spans="1:15" ht="32" x14ac:dyDescent="0.2">
      <c r="A29" s="14">
        <f>A28+1</f>
        <v>2</v>
      </c>
      <c r="B29" s="13">
        <v>188886</v>
      </c>
      <c r="C29" s="13" t="s">
        <v>127</v>
      </c>
      <c r="D29" s="45" t="s">
        <v>122</v>
      </c>
      <c r="E29" s="45"/>
      <c r="F29" s="47"/>
      <c r="G29" s="26">
        <v>2</v>
      </c>
      <c r="H29" s="26">
        <v>1</v>
      </c>
      <c r="I29" s="23" t="s">
        <v>128</v>
      </c>
      <c r="J29" s="26">
        <v>2</v>
      </c>
      <c r="K29" s="27" t="s">
        <v>97</v>
      </c>
      <c r="L29" s="18">
        <f>2+1+4+2</f>
        <v>9</v>
      </c>
      <c r="M29" s="41">
        <v>2</v>
      </c>
      <c r="N29" s="73"/>
    </row>
    <row r="30" spans="1:15" x14ac:dyDescent="0.2">
      <c r="A30" s="14">
        <f>A29+1</f>
        <v>3</v>
      </c>
      <c r="B30" s="13">
        <v>399</v>
      </c>
      <c r="C30" s="13" t="s">
        <v>127</v>
      </c>
      <c r="D30" s="45" t="s">
        <v>123</v>
      </c>
      <c r="E30" s="45"/>
      <c r="F30" s="47"/>
      <c r="G30" s="26">
        <v>3</v>
      </c>
      <c r="H30" s="26">
        <v>3</v>
      </c>
      <c r="I30" s="26">
        <v>1</v>
      </c>
      <c r="J30" s="26">
        <v>3</v>
      </c>
      <c r="K30" s="27" t="s">
        <v>97</v>
      </c>
      <c r="L30" s="25">
        <f t="shared" ref="L30" si="6">SUM(G30:K30)</f>
        <v>10</v>
      </c>
      <c r="M30" s="41">
        <v>3</v>
      </c>
      <c r="N30" s="73"/>
    </row>
    <row r="31" spans="1:15" ht="17" thickBot="1" x14ac:dyDescent="0.25">
      <c r="A31" s="60"/>
      <c r="B31" s="16"/>
      <c r="C31" s="16"/>
      <c r="D31" s="16"/>
      <c r="E31" s="16"/>
      <c r="F31" s="17"/>
      <c r="G31" s="28"/>
      <c r="H31" s="28"/>
      <c r="I31" s="28"/>
      <c r="J31" s="28"/>
      <c r="K31" s="29"/>
      <c r="L31" s="30"/>
      <c r="M31" s="42"/>
      <c r="N31" s="72"/>
    </row>
    <row r="32" spans="1:15" s="8" customFormat="1" x14ac:dyDescent="0.2">
      <c r="D32" s="43"/>
      <c r="E32" s="43"/>
      <c r="F32" s="43"/>
      <c r="M32" s="7"/>
      <c r="N32" s="48"/>
    </row>
    <row r="33" spans="1:39" s="8" customFormat="1" x14ac:dyDescent="0.2">
      <c r="D33" s="43"/>
      <c r="E33" s="43"/>
      <c r="F33" s="43"/>
      <c r="M33" s="7"/>
      <c r="N33" s="48"/>
    </row>
    <row r="34" spans="1:39" s="8" customFormat="1" x14ac:dyDescent="0.2">
      <c r="D34" s="43"/>
      <c r="E34" s="43"/>
      <c r="F34" s="43"/>
      <c r="M34" s="7"/>
      <c r="N34" s="48"/>
    </row>
    <row r="35" spans="1:39" s="8" customFormat="1" x14ac:dyDescent="0.2">
      <c r="D35" s="43"/>
      <c r="E35" s="43"/>
      <c r="F35" s="43"/>
      <c r="M35" s="7"/>
      <c r="N35" s="48"/>
    </row>
    <row r="36" spans="1:39" s="8" customFormat="1" x14ac:dyDescent="0.2">
      <c r="D36" s="43"/>
      <c r="E36" s="43"/>
      <c r="F36" s="43"/>
      <c r="M36" s="7"/>
      <c r="N36" s="48"/>
    </row>
    <row r="37" spans="1:39" s="8" customFormat="1" x14ac:dyDescent="0.2">
      <c r="D37" s="43"/>
      <c r="E37" s="43"/>
      <c r="F37" s="43"/>
      <c r="M37" s="7"/>
      <c r="N37" s="48"/>
    </row>
    <row r="38" spans="1:39" s="8" customFormat="1" x14ac:dyDescent="0.2">
      <c r="D38" s="43"/>
      <c r="E38" s="43"/>
      <c r="F38" s="43"/>
      <c r="M38" s="7"/>
      <c r="N38" s="48"/>
    </row>
    <row r="40" spans="1:39" s="3" customFormat="1" x14ac:dyDescent="0.2">
      <c r="A40" s="330" t="s">
        <v>90</v>
      </c>
      <c r="B40" s="330"/>
      <c r="C40" s="330"/>
      <c r="D40" s="330"/>
      <c r="E40" s="330"/>
      <c r="F40" s="330"/>
      <c r="G40" s="331"/>
      <c r="H40" s="331"/>
      <c r="I40" s="331"/>
      <c r="J40" s="331"/>
      <c r="K40" s="331"/>
      <c r="L40" s="331"/>
      <c r="M40" s="331"/>
      <c r="N40" s="331"/>
      <c r="P40" s="1"/>
      <c r="Q40" s="1"/>
      <c r="R40" s="1"/>
      <c r="S40" s="1"/>
      <c r="T40" s="1"/>
      <c r="U40" s="1"/>
      <c r="V40" s="1"/>
      <c r="W40" s="1"/>
      <c r="X40" s="1"/>
      <c r="Y40" s="1"/>
      <c r="Z40" s="1"/>
      <c r="AA40" s="1"/>
      <c r="AB40" s="1"/>
      <c r="AC40" s="1"/>
      <c r="AD40" s="1"/>
      <c r="AE40" s="1"/>
      <c r="AF40" s="1"/>
      <c r="AG40" s="1"/>
      <c r="AH40" s="1"/>
      <c r="AI40" s="1"/>
      <c r="AJ40" s="1"/>
      <c r="AK40" s="1"/>
      <c r="AL40" s="1"/>
      <c r="AM40" s="1"/>
    </row>
    <row r="41" spans="1:39" s="3" customFormat="1" ht="34" customHeight="1" x14ac:dyDescent="0.2">
      <c r="A41" s="45" t="s">
        <v>32</v>
      </c>
      <c r="B41" s="333" t="s">
        <v>100</v>
      </c>
      <c r="C41" s="334"/>
      <c r="D41" s="334"/>
      <c r="E41" s="334"/>
      <c r="F41" s="334"/>
      <c r="G41" s="63"/>
      <c r="H41" s="67" t="s">
        <v>46</v>
      </c>
      <c r="I41" s="335" t="s">
        <v>47</v>
      </c>
      <c r="J41" s="336"/>
      <c r="K41" s="323" t="s">
        <v>49</v>
      </c>
      <c r="L41" s="332"/>
      <c r="M41" s="332"/>
      <c r="N41" s="324"/>
      <c r="P41" s="1"/>
      <c r="Q41" s="1"/>
      <c r="R41" s="1"/>
      <c r="S41" s="1"/>
      <c r="T41" s="1"/>
      <c r="U41" s="1"/>
      <c r="V41" s="1"/>
      <c r="W41" s="1"/>
      <c r="X41" s="1"/>
      <c r="Y41" s="1"/>
      <c r="Z41" s="1"/>
      <c r="AA41" s="1"/>
      <c r="AB41" s="1"/>
      <c r="AC41" s="1"/>
      <c r="AD41" s="1"/>
      <c r="AE41" s="1"/>
      <c r="AF41" s="1"/>
      <c r="AG41" s="1"/>
      <c r="AH41" s="1"/>
      <c r="AI41" s="1"/>
      <c r="AJ41" s="1"/>
      <c r="AK41" s="1"/>
      <c r="AL41" s="1"/>
      <c r="AM41" s="1"/>
    </row>
    <row r="42" spans="1:39" s="3" customFormat="1" ht="31" customHeight="1" x14ac:dyDescent="0.2">
      <c r="A42" s="45" t="s">
        <v>33</v>
      </c>
      <c r="B42" s="333" t="s">
        <v>78</v>
      </c>
      <c r="C42" s="334"/>
      <c r="D42" s="334"/>
      <c r="E42" s="334"/>
      <c r="F42" s="334"/>
      <c r="G42" s="63"/>
      <c r="H42" s="62" t="s">
        <v>24</v>
      </c>
      <c r="I42" s="323" t="s">
        <v>48</v>
      </c>
      <c r="J42" s="324"/>
      <c r="K42" s="323" t="s">
        <v>49</v>
      </c>
      <c r="L42" s="332"/>
      <c r="M42" s="332"/>
      <c r="N42" s="324"/>
      <c r="P42" s="1"/>
      <c r="Q42" s="1"/>
      <c r="R42" s="1"/>
      <c r="S42" s="1"/>
      <c r="T42" s="1"/>
      <c r="U42" s="1"/>
      <c r="V42" s="1"/>
      <c r="W42" s="1"/>
      <c r="X42" s="1"/>
      <c r="Y42" s="1"/>
      <c r="Z42" s="1"/>
      <c r="AA42" s="1"/>
      <c r="AB42" s="1"/>
      <c r="AC42" s="1"/>
      <c r="AD42" s="1"/>
      <c r="AE42" s="1"/>
      <c r="AF42" s="1"/>
      <c r="AG42" s="1"/>
      <c r="AH42" s="1"/>
      <c r="AI42" s="1"/>
      <c r="AJ42" s="1"/>
      <c r="AK42" s="1"/>
      <c r="AL42" s="1"/>
      <c r="AM42" s="1"/>
    </row>
    <row r="43" spans="1:39" s="4" customFormat="1" ht="20" customHeight="1" x14ac:dyDescent="0.2">
      <c r="A43" s="45" t="s">
        <v>76</v>
      </c>
      <c r="B43" s="333" t="s">
        <v>82</v>
      </c>
      <c r="C43" s="334"/>
      <c r="D43" s="334"/>
      <c r="E43" s="334"/>
      <c r="F43" s="334"/>
      <c r="G43" s="63"/>
      <c r="H43" s="62" t="s">
        <v>51</v>
      </c>
      <c r="I43" s="323" t="s">
        <v>53</v>
      </c>
      <c r="J43" s="324"/>
      <c r="K43" s="323" t="s">
        <v>49</v>
      </c>
      <c r="L43" s="332"/>
      <c r="M43" s="332"/>
      <c r="N43" s="324"/>
      <c r="O43" s="3"/>
      <c r="P43" s="1"/>
      <c r="Q43" s="1"/>
      <c r="R43" s="1"/>
      <c r="S43" s="1"/>
      <c r="T43" s="1"/>
      <c r="U43" s="1"/>
      <c r="V43" s="1"/>
      <c r="W43" s="1"/>
      <c r="X43" s="1"/>
      <c r="Y43" s="1"/>
      <c r="Z43" s="1"/>
      <c r="AA43" s="1"/>
      <c r="AB43" s="1"/>
      <c r="AC43" s="1"/>
      <c r="AD43" s="1"/>
      <c r="AE43" s="1"/>
      <c r="AF43" s="1"/>
      <c r="AG43" s="1"/>
      <c r="AH43" s="1"/>
      <c r="AI43" s="1"/>
      <c r="AJ43" s="1"/>
      <c r="AK43" s="1"/>
      <c r="AL43" s="1"/>
      <c r="AM43" s="1"/>
    </row>
    <row r="44" spans="1:39" s="4" customFormat="1" ht="31" customHeight="1" x14ac:dyDescent="0.2">
      <c r="A44" s="45" t="s">
        <v>80</v>
      </c>
      <c r="B44" s="333" t="s">
        <v>81</v>
      </c>
      <c r="C44" s="334"/>
      <c r="D44" s="334"/>
      <c r="E44" s="334"/>
      <c r="F44" s="334"/>
      <c r="G44" s="63"/>
      <c r="H44" s="68" t="s">
        <v>54</v>
      </c>
      <c r="I44" s="335" t="s">
        <v>55</v>
      </c>
      <c r="J44" s="336"/>
      <c r="K44" s="323" t="s">
        <v>49</v>
      </c>
      <c r="L44" s="332"/>
      <c r="M44" s="332"/>
      <c r="N44" s="324"/>
      <c r="O44" s="3"/>
      <c r="P44" s="1"/>
      <c r="Q44" s="1"/>
      <c r="R44" s="1"/>
      <c r="S44" s="1"/>
      <c r="T44" s="1"/>
      <c r="U44" s="1"/>
      <c r="V44" s="1"/>
      <c r="W44" s="1"/>
      <c r="X44" s="1"/>
      <c r="Y44" s="1"/>
      <c r="Z44" s="1"/>
      <c r="AA44" s="1"/>
      <c r="AB44" s="1"/>
      <c r="AC44" s="1"/>
      <c r="AD44" s="1"/>
      <c r="AE44" s="1"/>
      <c r="AF44" s="1"/>
      <c r="AG44" s="1"/>
      <c r="AH44" s="1"/>
      <c r="AI44" s="1"/>
      <c r="AJ44" s="1"/>
      <c r="AK44" s="1"/>
      <c r="AL44" s="1"/>
      <c r="AM44" s="1"/>
    </row>
    <row r="45" spans="1:39" s="4" customFormat="1" x14ac:dyDescent="0.2">
      <c r="A45" s="61" t="s">
        <v>91</v>
      </c>
      <c r="B45" s="61" t="s">
        <v>92</v>
      </c>
      <c r="C45" s="61"/>
      <c r="D45" s="61"/>
      <c r="E45" s="61"/>
      <c r="F45" s="61"/>
      <c r="G45" s="63"/>
      <c r="H45" s="62" t="s">
        <v>40</v>
      </c>
      <c r="I45" s="323" t="s">
        <v>52</v>
      </c>
      <c r="J45" s="324"/>
      <c r="K45" s="323" t="s">
        <v>56</v>
      </c>
      <c r="L45" s="332"/>
      <c r="M45" s="332"/>
      <c r="N45" s="324"/>
      <c r="O45" s="3"/>
      <c r="P45" s="1"/>
      <c r="Q45" s="1"/>
      <c r="R45" s="1"/>
      <c r="S45" s="1"/>
      <c r="T45" s="1"/>
      <c r="U45" s="1"/>
      <c r="V45" s="1"/>
      <c r="W45" s="1"/>
      <c r="X45" s="1"/>
      <c r="Y45" s="1"/>
      <c r="Z45" s="1"/>
      <c r="AA45" s="1"/>
      <c r="AB45" s="1"/>
      <c r="AC45" s="1"/>
      <c r="AD45" s="1"/>
      <c r="AE45" s="1"/>
      <c r="AF45" s="1"/>
      <c r="AG45" s="1"/>
      <c r="AH45" s="1"/>
      <c r="AI45" s="1"/>
      <c r="AJ45" s="1"/>
      <c r="AK45" s="1"/>
      <c r="AL45" s="1"/>
      <c r="AM45" s="1"/>
    </row>
    <row r="46" spans="1:39" s="4" customFormat="1" ht="29" customHeight="1" x14ac:dyDescent="0.2">
      <c r="A46" s="13"/>
      <c r="B46" s="325" t="s">
        <v>93</v>
      </c>
      <c r="C46" s="326"/>
      <c r="D46" s="326"/>
      <c r="E46" s="326"/>
      <c r="F46" s="326"/>
      <c r="G46" s="63"/>
      <c r="H46" s="62" t="s">
        <v>97</v>
      </c>
      <c r="I46" s="323" t="s">
        <v>98</v>
      </c>
      <c r="J46" s="324"/>
      <c r="K46" s="323" t="s">
        <v>99</v>
      </c>
      <c r="L46" s="332"/>
      <c r="M46" s="332"/>
      <c r="N46" s="324"/>
      <c r="O46" s="3"/>
      <c r="P46" s="1"/>
      <c r="Q46" s="1"/>
      <c r="R46" s="1"/>
      <c r="S46" s="1"/>
      <c r="T46" s="1"/>
      <c r="U46" s="1"/>
      <c r="V46" s="1"/>
      <c r="W46" s="1"/>
      <c r="X46" s="1"/>
      <c r="Y46" s="1"/>
      <c r="Z46" s="1"/>
      <c r="AA46" s="1"/>
      <c r="AB46" s="1"/>
      <c r="AC46" s="1"/>
      <c r="AD46" s="1"/>
      <c r="AE46" s="1"/>
      <c r="AF46" s="1"/>
      <c r="AG46" s="1"/>
      <c r="AH46" s="1"/>
      <c r="AI46" s="1"/>
      <c r="AJ46" s="1"/>
      <c r="AK46" s="1"/>
      <c r="AL46" s="1"/>
      <c r="AM46" s="1"/>
    </row>
    <row r="47" spans="1:39" s="4" customFormat="1" x14ac:dyDescent="0.2">
      <c r="A47" s="13"/>
      <c r="B47" s="325" t="s">
        <v>94</v>
      </c>
      <c r="C47" s="326"/>
      <c r="D47" s="326"/>
      <c r="E47" s="326"/>
      <c r="F47" s="326"/>
      <c r="G47" s="1"/>
      <c r="H47" s="1"/>
      <c r="I47" s="1"/>
      <c r="J47" s="1"/>
      <c r="K47" s="1"/>
      <c r="L47" s="1"/>
      <c r="N47" s="38"/>
      <c r="O47" s="3"/>
      <c r="P47" s="1"/>
      <c r="Q47" s="1"/>
      <c r="R47" s="1"/>
      <c r="S47" s="1"/>
      <c r="T47" s="1"/>
      <c r="U47" s="1"/>
      <c r="V47" s="1"/>
      <c r="W47" s="1"/>
      <c r="X47" s="1"/>
      <c r="Y47" s="1"/>
      <c r="Z47" s="1"/>
      <c r="AA47" s="1"/>
      <c r="AB47" s="1"/>
      <c r="AC47" s="1"/>
      <c r="AD47" s="1"/>
      <c r="AE47" s="1"/>
      <c r="AF47" s="1"/>
      <c r="AG47" s="1"/>
      <c r="AH47" s="1"/>
      <c r="AI47" s="1"/>
      <c r="AJ47" s="1"/>
      <c r="AK47" s="1"/>
      <c r="AL47" s="1"/>
      <c r="AM47" s="1"/>
    </row>
    <row r="48" spans="1:39" s="4" customFormat="1" x14ac:dyDescent="0.2">
      <c r="A48" s="1"/>
      <c r="B48" s="32"/>
      <c r="C48" s="32"/>
      <c r="D48" s="32"/>
      <c r="E48" s="32"/>
      <c r="F48" s="32"/>
      <c r="G48" s="1"/>
      <c r="H48" s="1"/>
      <c r="I48" s="1"/>
      <c r="J48" s="1"/>
      <c r="K48" s="1"/>
      <c r="L48" s="1"/>
      <c r="N48" s="38"/>
      <c r="O48" s="3"/>
      <c r="P48" s="1"/>
      <c r="Q48" s="1"/>
      <c r="R48" s="1"/>
      <c r="S48" s="1"/>
      <c r="T48" s="1"/>
      <c r="U48" s="1"/>
      <c r="V48" s="1"/>
      <c r="W48" s="1"/>
      <c r="X48" s="1"/>
      <c r="Y48" s="1"/>
      <c r="Z48" s="1"/>
      <c r="AA48" s="1"/>
      <c r="AB48" s="1"/>
      <c r="AC48" s="1"/>
      <c r="AD48" s="1"/>
      <c r="AE48" s="1"/>
      <c r="AF48" s="1"/>
      <c r="AG48" s="1"/>
      <c r="AH48" s="1"/>
      <c r="AI48" s="1"/>
      <c r="AJ48" s="1"/>
      <c r="AK48" s="1"/>
      <c r="AL48" s="1"/>
      <c r="AM48" s="1"/>
    </row>
    <row r="49" spans="1:39" s="4" customFormat="1" x14ac:dyDescent="0.2">
      <c r="A49" s="1"/>
      <c r="B49" s="33"/>
      <c r="C49" s="33"/>
      <c r="D49" s="33"/>
      <c r="E49" s="32"/>
      <c r="F49" s="32"/>
      <c r="G49" s="1"/>
      <c r="H49" s="1"/>
      <c r="I49" s="1"/>
      <c r="J49" s="1"/>
      <c r="K49" s="1"/>
      <c r="L49" s="1"/>
      <c r="N49" s="38"/>
      <c r="O49" s="3"/>
      <c r="P49" s="1"/>
      <c r="Q49" s="1"/>
      <c r="R49" s="1"/>
      <c r="S49" s="1"/>
      <c r="T49" s="1"/>
      <c r="U49" s="1"/>
      <c r="V49" s="1"/>
      <c r="W49" s="1"/>
      <c r="X49" s="1"/>
      <c r="Y49" s="1"/>
      <c r="Z49" s="1"/>
      <c r="AA49" s="1"/>
      <c r="AB49" s="1"/>
      <c r="AC49" s="1"/>
      <c r="AD49" s="1"/>
      <c r="AE49" s="1"/>
      <c r="AF49" s="1"/>
      <c r="AG49" s="1"/>
      <c r="AH49" s="1"/>
      <c r="AI49" s="1"/>
      <c r="AJ49" s="1"/>
      <c r="AK49" s="1"/>
      <c r="AL49" s="1"/>
      <c r="AM49" s="1"/>
    </row>
    <row r="50" spans="1:39" s="4" customFormat="1" x14ac:dyDescent="0.2">
      <c r="A50" s="1"/>
      <c r="B50" s="32"/>
      <c r="C50" s="32"/>
      <c r="D50" s="32"/>
      <c r="E50" s="32"/>
      <c r="F50" s="32"/>
      <c r="G50" s="1"/>
      <c r="H50" s="1"/>
      <c r="I50" s="1"/>
      <c r="J50" s="1"/>
      <c r="K50" s="1"/>
      <c r="L50" s="1"/>
      <c r="N50" s="38"/>
      <c r="O50" s="3"/>
      <c r="P50" s="1"/>
      <c r="Q50" s="1"/>
      <c r="R50" s="1"/>
      <c r="S50" s="1"/>
      <c r="T50" s="1"/>
      <c r="U50" s="1"/>
      <c r="V50" s="1"/>
      <c r="W50" s="1"/>
      <c r="X50" s="1"/>
      <c r="Y50" s="1"/>
      <c r="Z50" s="1"/>
      <c r="AA50" s="1"/>
      <c r="AB50" s="1"/>
      <c r="AC50" s="1"/>
      <c r="AD50" s="1"/>
      <c r="AE50" s="1"/>
      <c r="AF50" s="1"/>
      <c r="AG50" s="1"/>
      <c r="AH50" s="1"/>
      <c r="AI50" s="1"/>
      <c r="AJ50" s="1"/>
      <c r="AK50" s="1"/>
      <c r="AL50" s="1"/>
      <c r="AM50" s="1"/>
    </row>
    <row r="55" spans="1:39" s="4" customFormat="1" x14ac:dyDescent="0.2">
      <c r="A55" s="1" t="s">
        <v>57</v>
      </c>
      <c r="B55" s="1">
        <v>4864</v>
      </c>
      <c r="C55" s="1"/>
      <c r="D55" s="1"/>
      <c r="E55" s="1"/>
      <c r="F55" s="1"/>
      <c r="G55" s="1"/>
      <c r="H55" s="1"/>
      <c r="I55" s="1"/>
      <c r="J55" s="1"/>
      <c r="K55" s="1"/>
      <c r="L55" s="1"/>
      <c r="N55" s="38"/>
      <c r="O55" s="3"/>
      <c r="P55" s="1"/>
      <c r="Q55" s="1"/>
      <c r="R55" s="1"/>
      <c r="S55" s="1"/>
      <c r="T55" s="1"/>
      <c r="U55" s="1"/>
      <c r="V55" s="1"/>
      <c r="W55" s="1"/>
      <c r="X55" s="1"/>
      <c r="Y55" s="1"/>
      <c r="Z55" s="1"/>
      <c r="AA55" s="1"/>
      <c r="AB55" s="1"/>
      <c r="AC55" s="1"/>
      <c r="AD55" s="1"/>
      <c r="AE55" s="1"/>
      <c r="AF55" s="1"/>
      <c r="AG55" s="1"/>
      <c r="AH55" s="1"/>
      <c r="AI55" s="1"/>
      <c r="AJ55" s="1"/>
      <c r="AK55" s="1"/>
      <c r="AL55" s="1"/>
      <c r="AM55" s="1"/>
    </row>
    <row r="56" spans="1:39" s="4" customFormat="1" x14ac:dyDescent="0.2">
      <c r="A56" s="1" t="s">
        <v>58</v>
      </c>
      <c r="B56" s="1">
        <v>5204</v>
      </c>
      <c r="C56" s="1"/>
      <c r="D56" s="1" t="s">
        <v>64</v>
      </c>
      <c r="E56" s="1"/>
      <c r="F56" s="1"/>
      <c r="G56" s="1"/>
      <c r="H56" s="1"/>
      <c r="I56" s="1"/>
      <c r="J56" s="1"/>
      <c r="K56" s="1"/>
      <c r="L56" s="1"/>
      <c r="N56" s="38"/>
      <c r="O56" s="3"/>
      <c r="P56" s="1"/>
      <c r="Q56" s="1"/>
      <c r="R56" s="1"/>
      <c r="S56" s="1"/>
      <c r="T56" s="1"/>
      <c r="U56" s="1"/>
      <c r="V56" s="1"/>
      <c r="W56" s="1"/>
      <c r="X56" s="1"/>
      <c r="Y56" s="1"/>
      <c r="Z56" s="1"/>
      <c r="AA56" s="1"/>
      <c r="AB56" s="1"/>
      <c r="AC56" s="1"/>
      <c r="AD56" s="1"/>
      <c r="AE56" s="1"/>
      <c r="AF56" s="1"/>
      <c r="AG56" s="1"/>
      <c r="AH56" s="1"/>
      <c r="AI56" s="1"/>
      <c r="AJ56" s="1"/>
      <c r="AK56" s="1"/>
      <c r="AL56" s="1"/>
      <c r="AM56" s="1"/>
    </row>
    <row r="57" spans="1:39" s="4" customFormat="1" x14ac:dyDescent="0.2">
      <c r="A57" s="1" t="s">
        <v>59</v>
      </c>
      <c r="B57" s="1">
        <v>5643</v>
      </c>
      <c r="C57" s="1"/>
      <c r="D57" s="1" t="s">
        <v>63</v>
      </c>
      <c r="E57" s="1"/>
      <c r="F57" s="1"/>
      <c r="G57" s="1"/>
      <c r="H57" s="1"/>
      <c r="I57" s="1"/>
      <c r="J57" s="1"/>
      <c r="K57" s="1"/>
      <c r="L57" s="1"/>
      <c r="N57" s="38"/>
      <c r="O57" s="3"/>
      <c r="P57" s="1"/>
      <c r="Q57" s="1"/>
      <c r="R57" s="1"/>
      <c r="S57" s="1"/>
      <c r="T57" s="1"/>
      <c r="U57" s="1"/>
      <c r="V57" s="1"/>
      <c r="W57" s="1"/>
      <c r="X57" s="1"/>
      <c r="Y57" s="1"/>
      <c r="Z57" s="1"/>
      <c r="AA57" s="1"/>
      <c r="AB57" s="1"/>
      <c r="AC57" s="1"/>
      <c r="AD57" s="1"/>
      <c r="AE57" s="1"/>
      <c r="AF57" s="1"/>
      <c r="AG57" s="1"/>
      <c r="AH57" s="1"/>
      <c r="AI57" s="1"/>
      <c r="AJ57" s="1"/>
      <c r="AK57" s="1"/>
      <c r="AL57" s="1"/>
      <c r="AM57" s="1"/>
    </row>
    <row r="58" spans="1:39" s="4" customFormat="1" x14ac:dyDescent="0.2">
      <c r="A58" s="1" t="s">
        <v>60</v>
      </c>
      <c r="B58" s="1">
        <v>1065</v>
      </c>
      <c r="C58" s="1"/>
      <c r="D58" s="1"/>
      <c r="E58" s="1"/>
      <c r="F58" s="1"/>
      <c r="G58" s="1"/>
      <c r="H58" s="1"/>
      <c r="I58" s="1"/>
      <c r="J58" s="1"/>
      <c r="K58" s="1"/>
      <c r="L58" s="1"/>
      <c r="N58" s="38"/>
      <c r="O58" s="3"/>
      <c r="P58" s="1"/>
      <c r="Q58" s="1"/>
      <c r="R58" s="1"/>
      <c r="S58" s="1"/>
      <c r="T58" s="1"/>
      <c r="U58" s="1"/>
      <c r="V58" s="1"/>
      <c r="W58" s="1"/>
      <c r="X58" s="1"/>
      <c r="Y58" s="1"/>
      <c r="Z58" s="1"/>
      <c r="AA58" s="1"/>
      <c r="AB58" s="1"/>
      <c r="AC58" s="1"/>
      <c r="AD58" s="1"/>
      <c r="AE58" s="1"/>
      <c r="AF58" s="1"/>
      <c r="AG58" s="1"/>
      <c r="AH58" s="1"/>
      <c r="AI58" s="1"/>
      <c r="AJ58" s="1"/>
      <c r="AK58" s="1"/>
      <c r="AL58" s="1"/>
      <c r="AM58" s="1"/>
    </row>
    <row r="59" spans="1:39" x14ac:dyDescent="0.2">
      <c r="A59" s="1" t="s">
        <v>61</v>
      </c>
      <c r="B59" s="1">
        <v>5032</v>
      </c>
      <c r="D59" s="1" t="s">
        <v>62</v>
      </c>
    </row>
  </sheetData>
  <mergeCells count="28">
    <mergeCell ref="G4:M4"/>
    <mergeCell ref="G5:M6"/>
    <mergeCell ref="G7:M7"/>
    <mergeCell ref="C2:K2"/>
    <mergeCell ref="C3:K3"/>
    <mergeCell ref="B47:F47"/>
    <mergeCell ref="K41:N41"/>
    <mergeCell ref="B44:F44"/>
    <mergeCell ref="K44:N44"/>
    <mergeCell ref="B42:F42"/>
    <mergeCell ref="B43:F43"/>
    <mergeCell ref="K42:N42"/>
    <mergeCell ref="K46:N46"/>
    <mergeCell ref="I41:J41"/>
    <mergeCell ref="I42:J42"/>
    <mergeCell ref="I43:J43"/>
    <mergeCell ref="I44:J44"/>
    <mergeCell ref="I45:J45"/>
    <mergeCell ref="B41:F41"/>
    <mergeCell ref="K43:N43"/>
    <mergeCell ref="K45:N45"/>
    <mergeCell ref="I46:J46"/>
    <mergeCell ref="B46:F46"/>
    <mergeCell ref="L8:L9"/>
    <mergeCell ref="M8:M9"/>
    <mergeCell ref="N8:N9"/>
    <mergeCell ref="A40:F40"/>
    <mergeCell ref="G40:N40"/>
  </mergeCells>
  <phoneticPr fontId="3" type="noConversion"/>
  <pageMargins left="0.5" right="0.5" top="0.75" bottom="0.75" header="0.3" footer="0.3"/>
  <pageSetup scale="68" orientation="landscape" horizontalDpi="0" verticalDpi="0"/>
  <headerFooter>
    <oddFooter>&amp;L&amp;"Calibri,Regular"&amp;K000000&amp;F&amp;R&amp;"Calibri,Regular"&amp;K000000Page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2017 Summer Series</vt:lpstr>
      <vt:lpstr>GSBYRA Invitational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 Wentworth</dc:creator>
  <cp:lastModifiedBy>Norm Wentworth</cp:lastModifiedBy>
  <cp:lastPrinted>2017-08-27T12:59:21Z</cp:lastPrinted>
  <dcterms:created xsi:type="dcterms:W3CDTF">2017-07-08T10:52:46Z</dcterms:created>
  <dcterms:modified xsi:type="dcterms:W3CDTF">2017-08-27T13:23:52Z</dcterms:modified>
</cp:coreProperties>
</file>